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390" windowWidth="28440" windowHeight="12195"/>
  </bookViews>
  <sheets>
    <sheet name="Rekapitulace stavby" sheetId="1" r:id="rId1"/>
    <sheet name="SO06.1 - VODOVODNÍ ŘAD" sheetId="2" r:id="rId2"/>
  </sheets>
  <definedNames>
    <definedName name="_xlnm.Print_Titles" localSheetId="0">'Rekapitulace stavby'!$85:$85</definedName>
    <definedName name="_xlnm.Print_Titles" localSheetId="1">'SO06.1 - VODOVODNÍ ŘAD'!$125:$125</definedName>
    <definedName name="_xlnm.Print_Area" localSheetId="0">'Rekapitulace stavby'!$C$4:$AP$70,'Rekapitulace stavby'!$C$76:$AP$96</definedName>
    <definedName name="_xlnm.Print_Area" localSheetId="1">'SO06.1 - VODOVODNÍ ŘAD'!$C$4:$Q$70,'SO06.1 - VODOVODNÍ ŘAD'!$C$76:$Q$109,'SO06.1 - VODOVODNÍ ŘAD'!$C$115:$Q$217</definedName>
  </definedNames>
  <calcPr calcId="145621" iterateDelta="9.9999999974897903E-4"/>
</workbook>
</file>

<file path=xl/calcChain.xml><?xml version="1.0" encoding="utf-8"?>
<calcChain xmlns="http://schemas.openxmlformats.org/spreadsheetml/2006/main">
  <c r="BK217" i="2" l="1"/>
  <c r="BI217" i="2"/>
  <c r="BH217" i="2"/>
  <c r="BG217" i="2"/>
  <c r="BF217" i="2"/>
  <c r="BE217" i="2"/>
  <c r="N217" i="2"/>
  <c r="BK216" i="2"/>
  <c r="N216" i="2" s="1"/>
  <c r="BE216" i="2" s="1"/>
  <c r="BI216" i="2"/>
  <c r="BH216" i="2"/>
  <c r="BG216" i="2"/>
  <c r="BF216" i="2"/>
  <c r="BK215" i="2"/>
  <c r="BK214" i="2" s="1"/>
  <c r="N214" i="2" s="1"/>
  <c r="N99" i="2" s="1"/>
  <c r="BI215" i="2"/>
  <c r="BH215" i="2"/>
  <c r="BG215" i="2"/>
  <c r="BF215" i="2"/>
  <c r="N215" i="2"/>
  <c r="BE215" i="2" s="1"/>
  <c r="BK213" i="2"/>
  <c r="BI213" i="2"/>
  <c r="BH213" i="2"/>
  <c r="BG213" i="2"/>
  <c r="BF213" i="2"/>
  <c r="AA213" i="2"/>
  <c r="Y213" i="2"/>
  <c r="W213" i="2"/>
  <c r="N213" i="2"/>
  <c r="BE213" i="2" s="1"/>
  <c r="BK212" i="2"/>
  <c r="BI212" i="2"/>
  <c r="BH212" i="2"/>
  <c r="BG212" i="2"/>
  <c r="BF212" i="2"/>
  <c r="AA212" i="2"/>
  <c r="Y212" i="2"/>
  <c r="W212" i="2"/>
  <c r="N212" i="2"/>
  <c r="BE212" i="2" s="1"/>
  <c r="BK211" i="2"/>
  <c r="BK210" i="2" s="1"/>
  <c r="N210" i="2" s="1"/>
  <c r="N98" i="2" s="1"/>
  <c r="BI211" i="2"/>
  <c r="BH211" i="2"/>
  <c r="BG211" i="2"/>
  <c r="BF211" i="2"/>
  <c r="AA211" i="2"/>
  <c r="Y211" i="2"/>
  <c r="Y210" i="2" s="1"/>
  <c r="W211" i="2"/>
  <c r="N211" i="2"/>
  <c r="BE211" i="2" s="1"/>
  <c r="AA210" i="2"/>
  <c r="W210" i="2"/>
  <c r="BK209" i="2"/>
  <c r="BI209" i="2"/>
  <c r="BH209" i="2"/>
  <c r="BG209" i="2"/>
  <c r="BF209" i="2"/>
  <c r="AA209" i="2"/>
  <c r="Y209" i="2"/>
  <c r="W209" i="2"/>
  <c r="N209" i="2"/>
  <c r="BE209" i="2" s="1"/>
  <c r="BK208" i="2"/>
  <c r="BI208" i="2"/>
  <c r="BH208" i="2"/>
  <c r="BG208" i="2"/>
  <c r="BF208" i="2"/>
  <c r="AA208" i="2"/>
  <c r="AA207" i="2" s="1"/>
  <c r="AA206" i="2" s="1"/>
  <c r="Y208" i="2"/>
  <c r="W208" i="2"/>
  <c r="N208" i="2"/>
  <c r="BE208" i="2" s="1"/>
  <c r="BK207" i="2"/>
  <c r="N207" i="2" s="1"/>
  <c r="N97" i="2" s="1"/>
  <c r="W207" i="2"/>
  <c r="W206" i="2" s="1"/>
  <c r="BK206" i="2"/>
  <c r="N206" i="2" s="1"/>
  <c r="N96" i="2" s="1"/>
  <c r="BK205" i="2"/>
  <c r="BK204" i="2" s="1"/>
  <c r="N204" i="2" s="1"/>
  <c r="N95" i="2" s="1"/>
  <c r="BI205" i="2"/>
  <c r="BH205" i="2"/>
  <c r="BG205" i="2"/>
  <c r="BF205" i="2"/>
  <c r="AA205" i="2"/>
  <c r="Y205" i="2"/>
  <c r="Y204" i="2" s="1"/>
  <c r="W205" i="2"/>
  <c r="N205" i="2"/>
  <c r="BE205" i="2" s="1"/>
  <c r="AA204" i="2"/>
  <c r="W204" i="2"/>
  <c r="BK203" i="2"/>
  <c r="BI203" i="2"/>
  <c r="BH203" i="2"/>
  <c r="BG203" i="2"/>
  <c r="BF203" i="2"/>
  <c r="AA203" i="2"/>
  <c r="Y203" i="2"/>
  <c r="W203" i="2"/>
  <c r="N203" i="2"/>
  <c r="BE203" i="2" s="1"/>
  <c r="BK202" i="2"/>
  <c r="BI202" i="2"/>
  <c r="BH202" i="2"/>
  <c r="BG202" i="2"/>
  <c r="BF202" i="2"/>
  <c r="AA202" i="2"/>
  <c r="Y202" i="2"/>
  <c r="W202" i="2"/>
  <c r="N202" i="2"/>
  <c r="BE202" i="2" s="1"/>
  <c r="BK201" i="2"/>
  <c r="BI201" i="2"/>
  <c r="BH201" i="2"/>
  <c r="BG201" i="2"/>
  <c r="BF201" i="2"/>
  <c r="AA201" i="2"/>
  <c r="Y201" i="2"/>
  <c r="W201" i="2"/>
  <c r="N201" i="2"/>
  <c r="BE201" i="2" s="1"/>
  <c r="BK200" i="2"/>
  <c r="BI200" i="2"/>
  <c r="BH200" i="2"/>
  <c r="BG200" i="2"/>
  <c r="BF200" i="2"/>
  <c r="AA200" i="2"/>
  <c r="Y200" i="2"/>
  <c r="W200" i="2"/>
  <c r="N200" i="2"/>
  <c r="BE200" i="2" s="1"/>
  <c r="BK199" i="2"/>
  <c r="BI199" i="2"/>
  <c r="BH199" i="2"/>
  <c r="BG199" i="2"/>
  <c r="BF199" i="2"/>
  <c r="AA199" i="2"/>
  <c r="Y199" i="2"/>
  <c r="W199" i="2"/>
  <c r="N199" i="2"/>
  <c r="BE199" i="2" s="1"/>
  <c r="BK198" i="2"/>
  <c r="BI198" i="2"/>
  <c r="BH198" i="2"/>
  <c r="BG198" i="2"/>
  <c r="BF198" i="2"/>
  <c r="AA198" i="2"/>
  <c r="Y198" i="2"/>
  <c r="W198" i="2"/>
  <c r="N198" i="2"/>
  <c r="BE198" i="2" s="1"/>
  <c r="BK197" i="2"/>
  <c r="BI197" i="2"/>
  <c r="BH197" i="2"/>
  <c r="BG197" i="2"/>
  <c r="BF197" i="2"/>
  <c r="AA197" i="2"/>
  <c r="Y197" i="2"/>
  <c r="W197" i="2"/>
  <c r="N197" i="2"/>
  <c r="BE197" i="2" s="1"/>
  <c r="BK196" i="2"/>
  <c r="BI196" i="2"/>
  <c r="BH196" i="2"/>
  <c r="BG196" i="2"/>
  <c r="BF196" i="2"/>
  <c r="AA196" i="2"/>
  <c r="Y196" i="2"/>
  <c r="W196" i="2"/>
  <c r="N196" i="2"/>
  <c r="BE196" i="2" s="1"/>
  <c r="BK195" i="2"/>
  <c r="BI195" i="2"/>
  <c r="BH195" i="2"/>
  <c r="BG195" i="2"/>
  <c r="BF195" i="2"/>
  <c r="AA195" i="2"/>
  <c r="Y195" i="2"/>
  <c r="W195" i="2"/>
  <c r="N195" i="2"/>
  <c r="BE195" i="2" s="1"/>
  <c r="BK194" i="2"/>
  <c r="BI194" i="2"/>
  <c r="BH194" i="2"/>
  <c r="BG194" i="2"/>
  <c r="BF194" i="2"/>
  <c r="AA194" i="2"/>
  <c r="Y194" i="2"/>
  <c r="W194" i="2"/>
  <c r="N194" i="2"/>
  <c r="BE194" i="2" s="1"/>
  <c r="BK193" i="2"/>
  <c r="BI193" i="2"/>
  <c r="BH193" i="2"/>
  <c r="BG193" i="2"/>
  <c r="BF193" i="2"/>
  <c r="AA193" i="2"/>
  <c r="Y193" i="2"/>
  <c r="W193" i="2"/>
  <c r="N193" i="2"/>
  <c r="BE193" i="2" s="1"/>
  <c r="BK192" i="2"/>
  <c r="BI192" i="2"/>
  <c r="BH192" i="2"/>
  <c r="BG192" i="2"/>
  <c r="BF192" i="2"/>
  <c r="AA192" i="2"/>
  <c r="Y192" i="2"/>
  <c r="W192" i="2"/>
  <c r="N192" i="2"/>
  <c r="BE192" i="2" s="1"/>
  <c r="BK191" i="2"/>
  <c r="BI191" i="2"/>
  <c r="BH191" i="2"/>
  <c r="BG191" i="2"/>
  <c r="BF191" i="2"/>
  <c r="AA191" i="2"/>
  <c r="Y191" i="2"/>
  <c r="W191" i="2"/>
  <c r="N191" i="2"/>
  <c r="BE191" i="2" s="1"/>
  <c r="BK190" i="2"/>
  <c r="BI190" i="2"/>
  <c r="BH190" i="2"/>
  <c r="BG190" i="2"/>
  <c r="BF190" i="2"/>
  <c r="AA190" i="2"/>
  <c r="Y190" i="2"/>
  <c r="W190" i="2"/>
  <c r="N190" i="2"/>
  <c r="BE190" i="2" s="1"/>
  <c r="BK189" i="2"/>
  <c r="BI189" i="2"/>
  <c r="BH189" i="2"/>
  <c r="BG189" i="2"/>
  <c r="BF189" i="2"/>
  <c r="AA189" i="2"/>
  <c r="Y189" i="2"/>
  <c r="W189" i="2"/>
  <c r="N189" i="2"/>
  <c r="BE189" i="2" s="1"/>
  <c r="BK188" i="2"/>
  <c r="BI188" i="2"/>
  <c r="BH188" i="2"/>
  <c r="BG188" i="2"/>
  <c r="BF188" i="2"/>
  <c r="AA188" i="2"/>
  <c r="Y188" i="2"/>
  <c r="W188" i="2"/>
  <c r="N188" i="2"/>
  <c r="BE188" i="2" s="1"/>
  <c r="BK187" i="2"/>
  <c r="BI187" i="2"/>
  <c r="BH187" i="2"/>
  <c r="BG187" i="2"/>
  <c r="BF187" i="2"/>
  <c r="AA187" i="2"/>
  <c r="Y187" i="2"/>
  <c r="W187" i="2"/>
  <c r="N187" i="2"/>
  <c r="BE187" i="2" s="1"/>
  <c r="BK186" i="2"/>
  <c r="BI186" i="2"/>
  <c r="BH186" i="2"/>
  <c r="BG186" i="2"/>
  <c r="BF186" i="2"/>
  <c r="AA186" i="2"/>
  <c r="Y186" i="2"/>
  <c r="W186" i="2"/>
  <c r="N186" i="2"/>
  <c r="BE186" i="2" s="1"/>
  <c r="BK185" i="2"/>
  <c r="BI185" i="2"/>
  <c r="BH185" i="2"/>
  <c r="BG185" i="2"/>
  <c r="BF185" i="2"/>
  <c r="AA185" i="2"/>
  <c r="Y185" i="2"/>
  <c r="W185" i="2"/>
  <c r="N185" i="2"/>
  <c r="BE185" i="2" s="1"/>
  <c r="BK184" i="2"/>
  <c r="BI184" i="2"/>
  <c r="BH184" i="2"/>
  <c r="BG184" i="2"/>
  <c r="BF184" i="2"/>
  <c r="AA184" i="2"/>
  <c r="Y184" i="2"/>
  <c r="W184" i="2"/>
  <c r="N184" i="2"/>
  <c r="BE184" i="2" s="1"/>
  <c r="BK183" i="2"/>
  <c r="BI183" i="2"/>
  <c r="BH183" i="2"/>
  <c r="BG183" i="2"/>
  <c r="BF183" i="2"/>
  <c r="AA183" i="2"/>
  <c r="Y183" i="2"/>
  <c r="W183" i="2"/>
  <c r="N183" i="2"/>
  <c r="BE183" i="2" s="1"/>
  <c r="BK182" i="2"/>
  <c r="BI182" i="2"/>
  <c r="BH182" i="2"/>
  <c r="BG182" i="2"/>
  <c r="BF182" i="2"/>
  <c r="AA182" i="2"/>
  <c r="Y182" i="2"/>
  <c r="W182" i="2"/>
  <c r="N182" i="2"/>
  <c r="BE182" i="2" s="1"/>
  <c r="BK181" i="2"/>
  <c r="BI181" i="2"/>
  <c r="BH181" i="2"/>
  <c r="BG181" i="2"/>
  <c r="BF181" i="2"/>
  <c r="AA181" i="2"/>
  <c r="Y181" i="2"/>
  <c r="W181" i="2"/>
  <c r="N181" i="2"/>
  <c r="BE181" i="2" s="1"/>
  <c r="BK180" i="2"/>
  <c r="BI180" i="2"/>
  <c r="BH180" i="2"/>
  <c r="BG180" i="2"/>
  <c r="BF180" i="2"/>
  <c r="AA180" i="2"/>
  <c r="Y180" i="2"/>
  <c r="W180" i="2"/>
  <c r="N180" i="2"/>
  <c r="BE180" i="2" s="1"/>
  <c r="BK179" i="2"/>
  <c r="BI179" i="2"/>
  <c r="BH179" i="2"/>
  <c r="BG179" i="2"/>
  <c r="BF179" i="2"/>
  <c r="AA179" i="2"/>
  <c r="Y179" i="2"/>
  <c r="W179" i="2"/>
  <c r="N179" i="2"/>
  <c r="BE179" i="2" s="1"/>
  <c r="BK178" i="2"/>
  <c r="BI178" i="2"/>
  <c r="BH178" i="2"/>
  <c r="BG178" i="2"/>
  <c r="BF178" i="2"/>
  <c r="AA178" i="2"/>
  <c r="Y178" i="2"/>
  <c r="W178" i="2"/>
  <c r="N178" i="2"/>
  <c r="BE178" i="2" s="1"/>
  <c r="BK177" i="2"/>
  <c r="BI177" i="2"/>
  <c r="BH177" i="2"/>
  <c r="BG177" i="2"/>
  <c r="BF177" i="2"/>
  <c r="AA177" i="2"/>
  <c r="Y177" i="2"/>
  <c r="W177" i="2"/>
  <c r="N177" i="2"/>
  <c r="BE177" i="2" s="1"/>
  <c r="BK176" i="2"/>
  <c r="BI176" i="2"/>
  <c r="BH176" i="2"/>
  <c r="BG176" i="2"/>
  <c r="BF176" i="2"/>
  <c r="AA176" i="2"/>
  <c r="Y176" i="2"/>
  <c r="W176" i="2"/>
  <c r="N176" i="2"/>
  <c r="BE176" i="2" s="1"/>
  <c r="BK175" i="2"/>
  <c r="BI175" i="2"/>
  <c r="BH175" i="2"/>
  <c r="BG175" i="2"/>
  <c r="BF175" i="2"/>
  <c r="AA175" i="2"/>
  <c r="Y175" i="2"/>
  <c r="W175" i="2"/>
  <c r="N175" i="2"/>
  <c r="BE175" i="2" s="1"/>
  <c r="BK174" i="2"/>
  <c r="BI174" i="2"/>
  <c r="BH174" i="2"/>
  <c r="BG174" i="2"/>
  <c r="BF174" i="2"/>
  <c r="AA174" i="2"/>
  <c r="Y174" i="2"/>
  <c r="W174" i="2"/>
  <c r="N174" i="2"/>
  <c r="BE174" i="2" s="1"/>
  <c r="BK173" i="2"/>
  <c r="BI173" i="2"/>
  <c r="BH173" i="2"/>
  <c r="BG173" i="2"/>
  <c r="BF173" i="2"/>
  <c r="AA173" i="2"/>
  <c r="Y173" i="2"/>
  <c r="W173" i="2"/>
  <c r="N173" i="2"/>
  <c r="BE173" i="2" s="1"/>
  <c r="BK172" i="2"/>
  <c r="BI172" i="2"/>
  <c r="BH172" i="2"/>
  <c r="BG172" i="2"/>
  <c r="BF172" i="2"/>
  <c r="AA172" i="2"/>
  <c r="Y172" i="2"/>
  <c r="W172" i="2"/>
  <c r="N172" i="2"/>
  <c r="BE172" i="2" s="1"/>
  <c r="BK171" i="2"/>
  <c r="BI171" i="2"/>
  <c r="BH171" i="2"/>
  <c r="BG171" i="2"/>
  <c r="BF171" i="2"/>
  <c r="AA171" i="2"/>
  <c r="Y171" i="2"/>
  <c r="W171" i="2"/>
  <c r="N171" i="2"/>
  <c r="BE171" i="2" s="1"/>
  <c r="BK170" i="2"/>
  <c r="BI170" i="2"/>
  <c r="BH170" i="2"/>
  <c r="BG170" i="2"/>
  <c r="BF170" i="2"/>
  <c r="AA170" i="2"/>
  <c r="Y170" i="2"/>
  <c r="W170" i="2"/>
  <c r="N170" i="2"/>
  <c r="BE170" i="2" s="1"/>
  <c r="BK169" i="2"/>
  <c r="BI169" i="2"/>
  <c r="BH169" i="2"/>
  <c r="BG169" i="2"/>
  <c r="BF169" i="2"/>
  <c r="AA169" i="2"/>
  <c r="Y169" i="2"/>
  <c r="W169" i="2"/>
  <c r="N169" i="2"/>
  <c r="BE169" i="2" s="1"/>
  <c r="BK168" i="2"/>
  <c r="BI168" i="2"/>
  <c r="BH168" i="2"/>
  <c r="BG168" i="2"/>
  <c r="BF168" i="2"/>
  <c r="AA168" i="2"/>
  <c r="Y168" i="2"/>
  <c r="W168" i="2"/>
  <c r="N168" i="2"/>
  <c r="BE168" i="2" s="1"/>
  <c r="BK167" i="2"/>
  <c r="BI167" i="2"/>
  <c r="BH167" i="2"/>
  <c r="BG167" i="2"/>
  <c r="BF167" i="2"/>
  <c r="AA167" i="2"/>
  <c r="Y167" i="2"/>
  <c r="W167" i="2"/>
  <c r="N167" i="2"/>
  <c r="BE167" i="2" s="1"/>
  <c r="BK166" i="2"/>
  <c r="BI166" i="2"/>
  <c r="BH166" i="2"/>
  <c r="BG166" i="2"/>
  <c r="BF166" i="2"/>
  <c r="AA166" i="2"/>
  <c r="Y166" i="2"/>
  <c r="W166" i="2"/>
  <c r="N166" i="2"/>
  <c r="BE166" i="2" s="1"/>
  <c r="BK165" i="2"/>
  <c r="BI165" i="2"/>
  <c r="BH165" i="2"/>
  <c r="BG165" i="2"/>
  <c r="BF165" i="2"/>
  <c r="AA165" i="2"/>
  <c r="Y165" i="2"/>
  <c r="W165" i="2"/>
  <c r="N165" i="2"/>
  <c r="BE165" i="2" s="1"/>
  <c r="BK164" i="2"/>
  <c r="BI164" i="2"/>
  <c r="BH164" i="2"/>
  <c r="BG164" i="2"/>
  <c r="BF164" i="2"/>
  <c r="AA164" i="2"/>
  <c r="Y164" i="2"/>
  <c r="W164" i="2"/>
  <c r="N164" i="2"/>
  <c r="BE164" i="2" s="1"/>
  <c r="BK163" i="2"/>
  <c r="BI163" i="2"/>
  <c r="BH163" i="2"/>
  <c r="BG163" i="2"/>
  <c r="BF163" i="2"/>
  <c r="AA163" i="2"/>
  <c r="Y163" i="2"/>
  <c r="W163" i="2"/>
  <c r="N163" i="2"/>
  <c r="BE163" i="2" s="1"/>
  <c r="BK162" i="2"/>
  <c r="BI162" i="2"/>
  <c r="BH162" i="2"/>
  <c r="BG162" i="2"/>
  <c r="BF162" i="2"/>
  <c r="AA162" i="2"/>
  <c r="Y162" i="2"/>
  <c r="W162" i="2"/>
  <c r="N162" i="2"/>
  <c r="BE162" i="2" s="1"/>
  <c r="BK161" i="2"/>
  <c r="BI161" i="2"/>
  <c r="BH161" i="2"/>
  <c r="BG161" i="2"/>
  <c r="BF161" i="2"/>
  <c r="AA161" i="2"/>
  <c r="Y161" i="2"/>
  <c r="W161" i="2"/>
  <c r="N161" i="2"/>
  <c r="BE161" i="2" s="1"/>
  <c r="BK160" i="2"/>
  <c r="BI160" i="2"/>
  <c r="BH160" i="2"/>
  <c r="BG160" i="2"/>
  <c r="BF160" i="2"/>
  <c r="AA160" i="2"/>
  <c r="Y160" i="2"/>
  <c r="W160" i="2"/>
  <c r="N160" i="2"/>
  <c r="BE160" i="2" s="1"/>
  <c r="BK159" i="2"/>
  <c r="BI159" i="2"/>
  <c r="BH159" i="2"/>
  <c r="BG159" i="2"/>
  <c r="BF159" i="2"/>
  <c r="AA159" i="2"/>
  <c r="Y159" i="2"/>
  <c r="W159" i="2"/>
  <c r="N159" i="2"/>
  <c r="BE159" i="2" s="1"/>
  <c r="BK158" i="2"/>
  <c r="BI158" i="2"/>
  <c r="BH158" i="2"/>
  <c r="BG158" i="2"/>
  <c r="BF158" i="2"/>
  <c r="AA158" i="2"/>
  <c r="Y158" i="2"/>
  <c r="W158" i="2"/>
  <c r="N158" i="2"/>
  <c r="BE158" i="2" s="1"/>
  <c r="BK157" i="2"/>
  <c r="BI157" i="2"/>
  <c r="BH157" i="2"/>
  <c r="BG157" i="2"/>
  <c r="BF157" i="2"/>
  <c r="AA157" i="2"/>
  <c r="Y157" i="2"/>
  <c r="W157" i="2"/>
  <c r="N157" i="2"/>
  <c r="BE157" i="2" s="1"/>
  <c r="BK156" i="2"/>
  <c r="BI156" i="2"/>
  <c r="BH156" i="2"/>
  <c r="BG156" i="2"/>
  <c r="BF156" i="2"/>
  <c r="AA156" i="2"/>
  <c r="Y156" i="2"/>
  <c r="W156" i="2"/>
  <c r="N156" i="2"/>
  <c r="BE156" i="2" s="1"/>
  <c r="BK155" i="2"/>
  <c r="BI155" i="2"/>
  <c r="BH155" i="2"/>
  <c r="BG155" i="2"/>
  <c r="BF155" i="2"/>
  <c r="AA155" i="2"/>
  <c r="AA154" i="2" s="1"/>
  <c r="Y155" i="2"/>
  <c r="W155" i="2"/>
  <c r="N155" i="2"/>
  <c r="BE155" i="2" s="1"/>
  <c r="BK154" i="2"/>
  <c r="N154" i="2" s="1"/>
  <c r="N94" i="2" s="1"/>
  <c r="W154" i="2"/>
  <c r="BK153" i="2"/>
  <c r="BI153" i="2"/>
  <c r="BH153" i="2"/>
  <c r="BG153" i="2"/>
  <c r="BF153" i="2"/>
  <c r="AA153" i="2"/>
  <c r="Y153" i="2"/>
  <c r="Y151" i="2" s="1"/>
  <c r="W153" i="2"/>
  <c r="N153" i="2"/>
  <c r="BE153" i="2" s="1"/>
  <c r="BK152" i="2"/>
  <c r="BI152" i="2"/>
  <c r="BH152" i="2"/>
  <c r="BG152" i="2"/>
  <c r="BF152" i="2"/>
  <c r="AA152" i="2"/>
  <c r="AA151" i="2" s="1"/>
  <c r="Y152" i="2"/>
  <c r="W152" i="2"/>
  <c r="W151" i="2" s="1"/>
  <c r="N152" i="2"/>
  <c r="BE152" i="2" s="1"/>
  <c r="BK151" i="2"/>
  <c r="N151" i="2"/>
  <c r="BK150" i="2"/>
  <c r="BI150" i="2"/>
  <c r="BH150" i="2"/>
  <c r="BG150" i="2"/>
  <c r="BF150" i="2"/>
  <c r="AA150" i="2"/>
  <c r="Y150" i="2"/>
  <c r="W150" i="2"/>
  <c r="W148" i="2" s="1"/>
  <c r="N150" i="2"/>
  <c r="BE150" i="2" s="1"/>
  <c r="BK149" i="2"/>
  <c r="BK148" i="2" s="1"/>
  <c r="BI149" i="2"/>
  <c r="BH149" i="2"/>
  <c r="BG149" i="2"/>
  <c r="BF149" i="2"/>
  <c r="AA149" i="2"/>
  <c r="Y149" i="2"/>
  <c r="Y148" i="2" s="1"/>
  <c r="W149" i="2"/>
  <c r="N149" i="2"/>
  <c r="BE149" i="2" s="1"/>
  <c r="AA148" i="2"/>
  <c r="BK147" i="2"/>
  <c r="BI147" i="2"/>
  <c r="BH147" i="2"/>
  <c r="BG147" i="2"/>
  <c r="BF147" i="2"/>
  <c r="AA147" i="2"/>
  <c r="AA146" i="2" s="1"/>
  <c r="Y147" i="2"/>
  <c r="W147" i="2"/>
  <c r="W146" i="2" s="1"/>
  <c r="N147" i="2"/>
  <c r="BE147" i="2" s="1"/>
  <c r="BK146" i="2"/>
  <c r="Y146" i="2"/>
  <c r="N146" i="2"/>
  <c r="BK145" i="2"/>
  <c r="BI145" i="2"/>
  <c r="BH145" i="2"/>
  <c r="BG145" i="2"/>
  <c r="BF145" i="2"/>
  <c r="AA145" i="2"/>
  <c r="Y145" i="2"/>
  <c r="W145" i="2"/>
  <c r="N145" i="2"/>
  <c r="BE145" i="2" s="1"/>
  <c r="BK144" i="2"/>
  <c r="BI144" i="2"/>
  <c r="BH144" i="2"/>
  <c r="BG144" i="2"/>
  <c r="BF144" i="2"/>
  <c r="AA144" i="2"/>
  <c r="Y144" i="2"/>
  <c r="W144" i="2"/>
  <c r="N144" i="2"/>
  <c r="BE144" i="2" s="1"/>
  <c r="BK143" i="2"/>
  <c r="BI143" i="2"/>
  <c r="BH143" i="2"/>
  <c r="BG143" i="2"/>
  <c r="BF143" i="2"/>
  <c r="AA143" i="2"/>
  <c r="Y143" i="2"/>
  <c r="W143" i="2"/>
  <c r="N143" i="2"/>
  <c r="BE143" i="2" s="1"/>
  <c r="BK142" i="2"/>
  <c r="BI142" i="2"/>
  <c r="BH142" i="2"/>
  <c r="BG142" i="2"/>
  <c r="BF142" i="2"/>
  <c r="AA142" i="2"/>
  <c r="Y142" i="2"/>
  <c r="W142" i="2"/>
  <c r="N142" i="2"/>
  <c r="BE142" i="2" s="1"/>
  <c r="BK141" i="2"/>
  <c r="BI141" i="2"/>
  <c r="BH141" i="2"/>
  <c r="BG141" i="2"/>
  <c r="BF141" i="2"/>
  <c r="AA141" i="2"/>
  <c r="Y141" i="2"/>
  <c r="W141" i="2"/>
  <c r="N141" i="2"/>
  <c r="BE141" i="2" s="1"/>
  <c r="BK140" i="2"/>
  <c r="BI140" i="2"/>
  <c r="BH140" i="2"/>
  <c r="BG140" i="2"/>
  <c r="BF140" i="2"/>
  <c r="AA140" i="2"/>
  <c r="Y140" i="2"/>
  <c r="W140" i="2"/>
  <c r="N140" i="2"/>
  <c r="BE140" i="2" s="1"/>
  <c r="BK139" i="2"/>
  <c r="BI139" i="2"/>
  <c r="BH139" i="2"/>
  <c r="BG139" i="2"/>
  <c r="BF139" i="2"/>
  <c r="AA139" i="2"/>
  <c r="Y139" i="2"/>
  <c r="W139" i="2"/>
  <c r="N139" i="2"/>
  <c r="BE139" i="2" s="1"/>
  <c r="BK138" i="2"/>
  <c r="BI138" i="2"/>
  <c r="BH138" i="2"/>
  <c r="BG138" i="2"/>
  <c r="BF138" i="2"/>
  <c r="AA138" i="2"/>
  <c r="Y138" i="2"/>
  <c r="W138" i="2"/>
  <c r="N138" i="2"/>
  <c r="BE138" i="2" s="1"/>
  <c r="BK137" i="2"/>
  <c r="BI137" i="2"/>
  <c r="BH137" i="2"/>
  <c r="BG137" i="2"/>
  <c r="BF137" i="2"/>
  <c r="AA137" i="2"/>
  <c r="Y137" i="2"/>
  <c r="W137" i="2"/>
  <c r="N137" i="2"/>
  <c r="BE137" i="2" s="1"/>
  <c r="BK136" i="2"/>
  <c r="BI136" i="2"/>
  <c r="BH136" i="2"/>
  <c r="BG136" i="2"/>
  <c r="BF136" i="2"/>
  <c r="AA136" i="2"/>
  <c r="Y136" i="2"/>
  <c r="W136" i="2"/>
  <c r="N136" i="2"/>
  <c r="BE136" i="2" s="1"/>
  <c r="BK135" i="2"/>
  <c r="BI135" i="2"/>
  <c r="BH135" i="2"/>
  <c r="BG135" i="2"/>
  <c r="BF135" i="2"/>
  <c r="AA135" i="2"/>
  <c r="Y135" i="2"/>
  <c r="W135" i="2"/>
  <c r="N135" i="2"/>
  <c r="BE135" i="2" s="1"/>
  <c r="BK134" i="2"/>
  <c r="BI134" i="2"/>
  <c r="BH134" i="2"/>
  <c r="BG134" i="2"/>
  <c r="BF134" i="2"/>
  <c r="AA134" i="2"/>
  <c r="Y134" i="2"/>
  <c r="W134" i="2"/>
  <c r="N134" i="2"/>
  <c r="BE134" i="2" s="1"/>
  <c r="BK133" i="2"/>
  <c r="BI133" i="2"/>
  <c r="BH133" i="2"/>
  <c r="BG133" i="2"/>
  <c r="BF133" i="2"/>
  <c r="AA133" i="2"/>
  <c r="Y133" i="2"/>
  <c r="W133" i="2"/>
  <c r="N133" i="2"/>
  <c r="BE133" i="2" s="1"/>
  <c r="BK132" i="2"/>
  <c r="BI132" i="2"/>
  <c r="BH132" i="2"/>
  <c r="BG132" i="2"/>
  <c r="BF132" i="2"/>
  <c r="AA132" i="2"/>
  <c r="Y132" i="2"/>
  <c r="W132" i="2"/>
  <c r="N132" i="2"/>
  <c r="BE132" i="2" s="1"/>
  <c r="BK131" i="2"/>
  <c r="BI131" i="2"/>
  <c r="BH131" i="2"/>
  <c r="BG131" i="2"/>
  <c r="BF131" i="2"/>
  <c r="AA131" i="2"/>
  <c r="Y131" i="2"/>
  <c r="W131" i="2"/>
  <c r="N131" i="2"/>
  <c r="BE131" i="2" s="1"/>
  <c r="BK130" i="2"/>
  <c r="BI130" i="2"/>
  <c r="BH130" i="2"/>
  <c r="BG130" i="2"/>
  <c r="BF130" i="2"/>
  <c r="AA130" i="2"/>
  <c r="Y130" i="2"/>
  <c r="W130" i="2"/>
  <c r="N130" i="2"/>
  <c r="BE130" i="2" s="1"/>
  <c r="BK129" i="2"/>
  <c r="BI129" i="2"/>
  <c r="BH129" i="2"/>
  <c r="BG129" i="2"/>
  <c r="BF129" i="2"/>
  <c r="AA129" i="2"/>
  <c r="AA128" i="2" s="1"/>
  <c r="AA127" i="2" s="1"/>
  <c r="AA126" i="2" s="1"/>
  <c r="Y129" i="2"/>
  <c r="W129" i="2"/>
  <c r="N129" i="2"/>
  <c r="BE129" i="2" s="1"/>
  <c r="BK128" i="2"/>
  <c r="N128" i="2" s="1"/>
  <c r="N90" i="2" s="1"/>
  <c r="W128" i="2"/>
  <c r="M123" i="2"/>
  <c r="M122" i="2"/>
  <c r="F122" i="2"/>
  <c r="F120" i="2"/>
  <c r="F118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M33" i="2" s="1"/>
  <c r="AW88" i="1" s="1"/>
  <c r="N93" i="2"/>
  <c r="N91" i="2"/>
  <c r="M84" i="2"/>
  <c r="M83" i="2"/>
  <c r="F83" i="2"/>
  <c r="F81" i="2"/>
  <c r="F79" i="2"/>
  <c r="O15" i="2"/>
  <c r="E15" i="2"/>
  <c r="O14" i="2"/>
  <c r="O9" i="2"/>
  <c r="M120" i="2" s="1"/>
  <c r="F6" i="2"/>
  <c r="F117" i="2" s="1"/>
  <c r="CK94" i="1"/>
  <c r="CJ94" i="1"/>
  <c r="CI94" i="1"/>
  <c r="CH94" i="1"/>
  <c r="CG94" i="1"/>
  <c r="CF94" i="1"/>
  <c r="CE94" i="1"/>
  <c r="CC94" i="1"/>
  <c r="CB94" i="1"/>
  <c r="CA94" i="1"/>
  <c r="BZ94" i="1"/>
  <c r="CK93" i="1"/>
  <c r="CJ93" i="1"/>
  <c r="CI93" i="1"/>
  <c r="CH93" i="1"/>
  <c r="CG93" i="1"/>
  <c r="CF93" i="1"/>
  <c r="CE93" i="1"/>
  <c r="CC93" i="1"/>
  <c r="CB93" i="1"/>
  <c r="CA93" i="1"/>
  <c r="BZ93" i="1"/>
  <c r="CK92" i="1"/>
  <c r="CJ92" i="1"/>
  <c r="CI92" i="1"/>
  <c r="CH92" i="1"/>
  <c r="CG92" i="1"/>
  <c r="CF92" i="1"/>
  <c r="CE92" i="1"/>
  <c r="CC92" i="1"/>
  <c r="CB92" i="1"/>
  <c r="CA92" i="1"/>
  <c r="BZ92" i="1"/>
  <c r="CK91" i="1"/>
  <c r="CJ91" i="1"/>
  <c r="CI91" i="1"/>
  <c r="CH91" i="1"/>
  <c r="CG91" i="1"/>
  <c r="CF91" i="1"/>
  <c r="CE91" i="1"/>
  <c r="BZ91" i="1"/>
  <c r="AY88" i="1"/>
  <c r="AX88" i="1"/>
  <c r="AM83" i="1"/>
  <c r="L83" i="1"/>
  <c r="AM82" i="1"/>
  <c r="L82" i="1"/>
  <c r="AM80" i="1"/>
  <c r="L80" i="1"/>
  <c r="L78" i="1"/>
  <c r="L77" i="1"/>
  <c r="N148" i="2" l="1"/>
  <c r="N92" i="2" s="1"/>
  <c r="BK127" i="2"/>
  <c r="W127" i="2"/>
  <c r="W126" i="2" s="1"/>
  <c r="AU88" i="1" s="1"/>
  <c r="AU87" i="1" s="1"/>
  <c r="H34" i="2"/>
  <c r="BB88" i="1" s="1"/>
  <c r="BB87" i="1" s="1"/>
  <c r="H36" i="2"/>
  <c r="BD88" i="1" s="1"/>
  <c r="BD87" i="1" s="1"/>
  <c r="W35" i="1" s="1"/>
  <c r="H35" i="2"/>
  <c r="BC88" i="1" s="1"/>
  <c r="BC87" i="1" s="1"/>
  <c r="W34" i="1" s="1"/>
  <c r="Y128" i="2"/>
  <c r="Y154" i="2"/>
  <c r="Y207" i="2"/>
  <c r="Y206" i="2" s="1"/>
  <c r="F123" i="2"/>
  <c r="F84" i="2"/>
  <c r="M81" i="2"/>
  <c r="H33" i="2"/>
  <c r="BA88" i="1" s="1"/>
  <c r="BA87" i="1" s="1"/>
  <c r="F78" i="2"/>
  <c r="AY87" i="1" l="1"/>
  <c r="W33" i="1"/>
  <c r="AX87" i="1"/>
  <c r="BK126" i="2"/>
  <c r="N126" i="2" s="1"/>
  <c r="N88" i="2" s="1"/>
  <c r="N127" i="2"/>
  <c r="N89" i="2" s="1"/>
  <c r="Y127" i="2"/>
  <c r="Y126" i="2" s="1"/>
  <c r="AW87" i="1"/>
  <c r="AK32" i="1" s="1"/>
  <c r="W32" i="1"/>
  <c r="N104" i="2" l="1"/>
  <c r="BE104" i="2" s="1"/>
  <c r="N102" i="2"/>
  <c r="N103" i="2"/>
  <c r="BE103" i="2" s="1"/>
  <c r="M27" i="2"/>
  <c r="N107" i="2"/>
  <c r="BE107" i="2" s="1"/>
  <c r="N105" i="2"/>
  <c r="BE105" i="2" s="1"/>
  <c r="N106" i="2"/>
  <c r="BE106" i="2" s="1"/>
  <c r="BE102" i="2" l="1"/>
  <c r="N101" i="2"/>
  <c r="M28" i="2" l="1"/>
  <c r="L109" i="2"/>
  <c r="H32" i="2"/>
  <c r="AZ88" i="1" s="1"/>
  <c r="AZ87" i="1" s="1"/>
  <c r="AV87" i="1" s="1"/>
  <c r="AT87" i="1" s="1"/>
  <c r="M32" i="2"/>
  <c r="AV88" i="1" s="1"/>
  <c r="AT88" i="1" s="1"/>
  <c r="AS88" i="1" l="1"/>
  <c r="AS87" i="1" s="1"/>
  <c r="M30" i="2"/>
  <c r="L38" i="2" l="1"/>
  <c r="AG88" i="1"/>
  <c r="AG87" i="1" l="1"/>
  <c r="AN88" i="1"/>
  <c r="AG92" i="1" l="1"/>
  <c r="AG93" i="1"/>
  <c r="AG91" i="1"/>
  <c r="AK26" i="1"/>
  <c r="AG94" i="1"/>
  <c r="AN87" i="1"/>
  <c r="CD93" i="1" l="1"/>
  <c r="AV93" i="1"/>
  <c r="CD94" i="1"/>
  <c r="AV94" i="1"/>
  <c r="BY94" i="1" s="1"/>
  <c r="CD91" i="1"/>
  <c r="AV91" i="1"/>
  <c r="BY91" i="1" s="1"/>
  <c r="AG90" i="1"/>
  <c r="CD92" i="1"/>
  <c r="AV92" i="1"/>
  <c r="AN91" i="1" l="1"/>
  <c r="W31" i="1"/>
  <c r="AN94" i="1"/>
  <c r="BY93" i="1"/>
  <c r="AN93" i="1"/>
  <c r="BY92" i="1"/>
  <c r="AK31" i="1" s="1"/>
  <c r="AN92" i="1"/>
  <c r="AK27" i="1"/>
  <c r="AK29" i="1" s="1"/>
  <c r="AG96" i="1"/>
  <c r="AN90" i="1" l="1"/>
  <c r="AN96" i="1" s="1"/>
  <c r="AK37" i="1"/>
</calcChain>
</file>

<file path=xl/sharedStrings.xml><?xml version="1.0" encoding="utf-8"?>
<sst xmlns="http://schemas.openxmlformats.org/spreadsheetml/2006/main" count="1482" uniqueCount="467">
  <si>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</si>
  <si>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</si>
  <si>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</si>
  <si>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</si>
  <si>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</si>
  <si>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</si>
  <si>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</si>
  <si>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</si>
  <si>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</si>
  <si>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</si>
  <si>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</si>
  <si>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</si>
  <si>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</si>
  <si>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</si>
  <si>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</si>
  <si>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</si>
  <si>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</si>
  <si>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2018_04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</si>
  <si>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</si>
  <si>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</si>
  <si>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Komunikace a inženýrské sítě-lokalita Skrbovická 2</t>
  </si>
  <si>
    <t>JKSO:</t>
  </si>
  <si>
    <t>CC-CZ:</t>
  </si>
  <si>
    <t>Místo:</t>
  </si>
  <si>
    <t>Bruntál</t>
  </si>
  <si>
    <t>Datum:</t>
  </si>
  <si>
    <t>8. 6. 2018</t>
  </si>
  <si>
    <t>Objednatel:</t>
  </si>
  <si>
    <t>IČ:</t>
  </si>
  <si>
    <t>Město Bruntál, Nádražní 994/20, 792 01 Druntál</t>
  </si>
  <si>
    <t>DIČ:</t>
  </si>
  <si>
    <t>Zhotovitel:</t>
  </si>
  <si>
    <t>Projektant:</t>
  </si>
  <si>
    <t>24306606</t>
  </si>
  <si>
    <t>CIVIL projects s.r.o., Malý Koloredov 2377,FM</t>
  </si>
  <si>
    <t>True</t>
  </si>
  <si>
    <t>Zpracovatel:</t>
  </si>
  <si>
    <t>Petr Gnida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</si>
  <si>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</si>
  <si>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</si>
  <si>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</si>
  <si>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</si>
  <si>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</si>
  <si>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</si>
  <si>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</si>
  <si>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</si>
  <si>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</si>
  <si>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</si>
  <si>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</si>
  <si>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</si>
  <si>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</si>
  <si>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</si>
  <si>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</si>
  <si>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</si>
  <si>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</si>
  <si>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</si>
  <si>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</si>
  <si>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</si>
  <si>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</si>
  <si>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</si>
  <si>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</si>
  <si>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</si>
  <si>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</si>
  <si>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</si>
  <si>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</si>
  <si>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</si>
  <si>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</si>
  <si>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</si>
  <si>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</si>
  <si>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</si>
  <si>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</si>
  <si>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</si>
  <si>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</si>
  <si>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</si>
  <si>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</si>
  <si>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</si>
  <si>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</si>
  <si>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</si>
  <si>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</si>
  <si>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</si>
  <si>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</si>
  <si>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{8fcf3ae0-6b18-4540-88f8-fb52f8a5dba2}</t>
  </si>
  <si>
    <t>{00000000-0000-0000-0000-000000000000}</t>
  </si>
  <si>
    <t>/</t>
  </si>
  <si>
    <t>SO06.1</t>
  </si>
  <si>
    <t>VODOVODNÍ ŘAD</t>
  </si>
  <si>
    <t>1</t>
  </si>
  <si>
    <t>{07777148-a9d8-4256-abe3-8d52c33f657f}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</si>
  <si>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</si>
  <si>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</si>
  <si>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</si>
  <si>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</si>
  <si>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</si>
  <si>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</si>
  <si>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</si>
  <si>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</si>
  <si>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</si>
  <si>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</si>
  <si>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</si>
  <si>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</si>
  <si>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</si>
  <si>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</si>
  <si>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</si>
  <si>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</si>
  <si>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</si>
  <si>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SO06.1 - VODOVODNÍ ŘAD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</si>
  <si>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</si>
  <si>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</si>
  <si>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</si>
  <si>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</si>
  <si>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</si>
  <si>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</si>
  <si>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</si>
  <si>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</si>
  <si>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</si>
  <si>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</si>
  <si>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</si>
  <si>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</si>
  <si>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</si>
  <si>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PSV - Práce a dodávky PSV</t>
  </si>
  <si>
    <t xml:space="preserve">    722 - Zdravotechnika - vnitřní vodovod</t>
  </si>
  <si>
    <t>HZS - Hodinové zúčtovací sazby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</si>
  <si>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</si>
  <si>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</si>
  <si>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</si>
  <si>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</si>
  <si>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</si>
  <si>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</si>
  <si>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</si>
  <si>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</si>
  <si>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</si>
  <si>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</si>
  <si>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</si>
  <si>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</si>
  <si>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</si>
  <si>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</si>
  <si>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</si>
  <si>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</si>
  <si>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</si>
  <si>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</si>
  <si>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</si>
  <si>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</si>
  <si>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</si>
  <si>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</si>
  <si>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</si>
  <si>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</si>
  <si>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</si>
  <si>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</si>
  <si>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113107043</t>
  </si>
  <si>
    <t xml:space="preserve">Odstranění podkladu plochy do 15 m2 živičných tl 150 mm při překopech inž sítí </t>
  </si>
  <si>
    <t>m2</t>
  </si>
  <si>
    <t>4</t>
  </si>
  <si>
    <t>150201927</t>
  </si>
  <si>
    <t>120901121</t>
  </si>
  <si>
    <t>Bourání zdiva z betonu prostého neprokládaného v odkopávkách nebo prokopávkách ručně</t>
  </si>
  <si>
    <t>m3</t>
  </si>
  <si>
    <t>1435458474</t>
  </si>
  <si>
    <t>3</t>
  </si>
  <si>
    <t>132301202</t>
  </si>
  <si>
    <t>Hloubení rýh š do 2000 mm v hornině tř. 4 objemu do 1000 m3</t>
  </si>
  <si>
    <t>1653917889</t>
  </si>
  <si>
    <t>132301209</t>
  </si>
  <si>
    <t>Příplatek za lepivost k hloubení rýh š do 2000 mm v hornině tř. 4</t>
  </si>
  <si>
    <t>1328753095</t>
  </si>
  <si>
    <t>5</t>
  </si>
  <si>
    <t>M</t>
  </si>
  <si>
    <t>286138180</t>
  </si>
  <si>
    <t>CHRÁNIČKA PE HD 160 x 9,1 mm</t>
  </si>
  <si>
    <t>m</t>
  </si>
  <si>
    <t>8</t>
  </si>
  <si>
    <t>1634730710</t>
  </si>
  <si>
    <t>6</t>
  </si>
  <si>
    <t>151101101</t>
  </si>
  <si>
    <t>Zřízení příložného pažení a rozepření stěn rýh hl do 2 m</t>
  </si>
  <si>
    <t>1243279492</t>
  </si>
  <si>
    <t>7</t>
  </si>
  <si>
    <t>151101111</t>
  </si>
  <si>
    <t>Odstranění příložného pažení a rozepření stěn rýh hl do 2 m</t>
  </si>
  <si>
    <t>1596318262</t>
  </si>
  <si>
    <t>161101101</t>
  </si>
  <si>
    <t>Svislé přemístění výkopku z horniny tř. 1 až 4 hl výkopu do 2,5 m</t>
  </si>
  <si>
    <t>225446795</t>
  </si>
  <si>
    <t>9</t>
  </si>
  <si>
    <t>162701105</t>
  </si>
  <si>
    <t>Vodorovné přemístění do 10000 m výkopku/sypaniny z horniny tř. 1 až 4</t>
  </si>
  <si>
    <t>-232888334</t>
  </si>
  <si>
    <t>10</t>
  </si>
  <si>
    <t>162701109</t>
  </si>
  <si>
    <t>Příplatek k vodorovnému přemístění výkopku/sypaniny z horniny tř. 1 až 4 ZKD 1000 m přes 10000 m</t>
  </si>
  <si>
    <t>-565753353</t>
  </si>
  <si>
    <t>11</t>
  </si>
  <si>
    <t>167101101</t>
  </si>
  <si>
    <t>Nakládání výkopku z hornin tř. 1 až 4 do 100 m3</t>
  </si>
  <si>
    <t>740596934</t>
  </si>
  <si>
    <t>12</t>
  </si>
  <si>
    <t>171201201</t>
  </si>
  <si>
    <t>Uložení sypaniny na skládky</t>
  </si>
  <si>
    <t>-1147218417</t>
  </si>
  <si>
    <t>13</t>
  </si>
  <si>
    <t>171201211</t>
  </si>
  <si>
    <t>Poplatek za uložení odpadu ze sypaniny na skládce (skládkovné)</t>
  </si>
  <si>
    <t>t</t>
  </si>
  <si>
    <t>1735360210</t>
  </si>
  <si>
    <t>14</t>
  </si>
  <si>
    <t>174101101</t>
  </si>
  <si>
    <t>Zásyp jam, šachet rýh nebo kolem objektů sypaninou se zhutněním</t>
  </si>
  <si>
    <t>393285275</t>
  </si>
  <si>
    <t>175111101</t>
  </si>
  <si>
    <t>Obsypání potrubí ručně sypaninou bez prohození, uloženou do 3 m</t>
  </si>
  <si>
    <t>2135167966</t>
  </si>
  <si>
    <t>16</t>
  </si>
  <si>
    <t>175111109</t>
  </si>
  <si>
    <t>Příplatek za ruční prohození výkopku, uložené do 3 m</t>
  </si>
  <si>
    <t>316018283</t>
  </si>
  <si>
    <t>17</t>
  </si>
  <si>
    <t>583336520</t>
  </si>
  <si>
    <t>kamenivo těžené hrubé frakce16 (komunikace-dosypání překopu h 0,5mx1x3</t>
  </si>
  <si>
    <t>-957811260</t>
  </si>
  <si>
    <t>18</t>
  </si>
  <si>
    <t>212752211</t>
  </si>
  <si>
    <t>Trativod z drenážních trubek plastových flexibilních D do 65 mm včetně lože otevřený výkop (K50)</t>
  </si>
  <si>
    <t>-1364883789</t>
  </si>
  <si>
    <t>19</t>
  </si>
  <si>
    <t>451572111</t>
  </si>
  <si>
    <t>Lože pod potrubí otevřený výkop z kameniva drobného těženého</t>
  </si>
  <si>
    <t>-649406381</t>
  </si>
  <si>
    <t>20</t>
  </si>
  <si>
    <t>452313141</t>
  </si>
  <si>
    <t>Podkladní bloky z betonu prostého tř. C 16/20 otevřený výkop</t>
  </si>
  <si>
    <t>-2120661530</t>
  </si>
  <si>
    <t>566901143</t>
  </si>
  <si>
    <t>Vyspravení podkladu po překopech ing sítí plochy do 15 m2 kamenivem hrubým drceným tl. 200 mm</t>
  </si>
  <si>
    <t>-1994914688</t>
  </si>
  <si>
    <t>22</t>
  </si>
  <si>
    <t>566901152</t>
  </si>
  <si>
    <t>Vyspravení podkladu po překopech ing sítí plochy do 15 m2 recyklátem tl. 150 mm</t>
  </si>
  <si>
    <t>1442798075</t>
  </si>
  <si>
    <t>23</t>
  </si>
  <si>
    <t>850375121</t>
  </si>
  <si>
    <t>Výřez nebo výsek na potrubí z trub ocelových tlakových nebo plastických hmot DN 300</t>
  </si>
  <si>
    <t>kus</t>
  </si>
  <si>
    <t>1617573157</t>
  </si>
  <si>
    <t>24</t>
  </si>
  <si>
    <t>857242121</t>
  </si>
  <si>
    <t>Montáž litinových tvarovek jednoosých přírubových otevřený výkop DN 80</t>
  </si>
  <si>
    <t>1898460856</t>
  </si>
  <si>
    <t>25</t>
  </si>
  <si>
    <t>286040008.1</t>
  </si>
  <si>
    <t>příruba PP DN 80/D90+ LN  PE90 mm SDR17</t>
  </si>
  <si>
    <t>1957427235</t>
  </si>
  <si>
    <t>26</t>
  </si>
  <si>
    <t>552506420</t>
  </si>
  <si>
    <t>koleno přírubové s patkou PP litinové DN 80</t>
  </si>
  <si>
    <t>-1894105977</t>
  </si>
  <si>
    <t>27</t>
  </si>
  <si>
    <t>857244121</t>
  </si>
  <si>
    <t>Montáž litinových tvarovek odbočných přírubových otevřený výkop DN 80 (větev A-B1,B2)</t>
  </si>
  <si>
    <t>143321725</t>
  </si>
  <si>
    <t>28</t>
  </si>
  <si>
    <t>552507690</t>
  </si>
  <si>
    <t>tvarovka přírubová s přírubovou odbočkou T-DN 80x80 PN 10-16-25-40 TT 4 díry</t>
  </si>
  <si>
    <t>287510691</t>
  </si>
  <si>
    <t>29</t>
  </si>
  <si>
    <t>140110360</t>
  </si>
  <si>
    <t>ocelová trasírka jakost 11 353, ks 2m/60,3 x 4,0 mm, vč.nátěru</t>
  </si>
  <si>
    <t>1370060091</t>
  </si>
  <si>
    <t>30</t>
  </si>
  <si>
    <t>857372122</t>
  </si>
  <si>
    <t>Montáž litinových tvarovek jednoosých přírubových otevřený výkop DN 300</t>
  </si>
  <si>
    <t>1733929814</t>
  </si>
  <si>
    <t>31</t>
  </si>
  <si>
    <t>560030031510</t>
  </si>
  <si>
    <t>PŘÍRUBA DVOUKOMOROVÁ 300/315</t>
  </si>
  <si>
    <t>KS</t>
  </si>
  <si>
    <t>382134243</t>
  </si>
  <si>
    <t>32</t>
  </si>
  <si>
    <t>857374122</t>
  </si>
  <si>
    <t>Montáž litinových tvarovek odbočných přírubových otevřený výkop DN 300</t>
  </si>
  <si>
    <t>-433143819</t>
  </si>
  <si>
    <t>33</t>
  </si>
  <si>
    <t>851030008016</t>
  </si>
  <si>
    <t>TVAROVKA T KUS PN16 300-80 PN16</t>
  </si>
  <si>
    <t>681161426</t>
  </si>
  <si>
    <t>34</t>
  </si>
  <si>
    <t>871211141</t>
  </si>
  <si>
    <t>Montáž potrubí z PE100 SDR 11 otevřený výkop svařovaných na tupo D 63 x 5,8 mm (K50)</t>
  </si>
  <si>
    <t>-993392563</t>
  </si>
  <si>
    <t>35</t>
  </si>
  <si>
    <t>286135980</t>
  </si>
  <si>
    <t>potrubí dvouvrstvé PE100 s 10% signalizační vrstvou, SDR 11, 63x5,8mm (K50)</t>
  </si>
  <si>
    <t>1357380111</t>
  </si>
  <si>
    <t>36</t>
  </si>
  <si>
    <t>871241151</t>
  </si>
  <si>
    <t>Montáž potrubí z PE100 SDR 17 otevřený výkop svařovaných na tupo D 90 x 5,4 mm</t>
  </si>
  <si>
    <t>1700611958</t>
  </si>
  <si>
    <t>37</t>
  </si>
  <si>
    <t>28613620</t>
  </si>
  <si>
    <t>potrubí dvouvrstvé PE100 s 10% signalizační vrstvou SDR 17 90x5,4 dl 12m</t>
  </si>
  <si>
    <t>-55025616</t>
  </si>
  <si>
    <t>38</t>
  </si>
  <si>
    <t>877211101</t>
  </si>
  <si>
    <t>Montáž elektrospojek na potrubí z PE trub d 63</t>
  </si>
  <si>
    <t>-325761283</t>
  </si>
  <si>
    <t>39</t>
  </si>
  <si>
    <t>286159720</t>
  </si>
  <si>
    <t>elektrospojka SDR 11, PE 100, PN 16 d 63</t>
  </si>
  <si>
    <t>-801280759</t>
  </si>
  <si>
    <t>40</t>
  </si>
  <si>
    <t>877241101</t>
  </si>
  <si>
    <t>Montáž elektrospojek na potrubí z PE trub d 90</t>
  </si>
  <si>
    <t>-627869675</t>
  </si>
  <si>
    <t>41</t>
  </si>
  <si>
    <t>877241110</t>
  </si>
  <si>
    <t>Montáž elektrokolen 45° (redukce) na vodovodním potrubí z PE trub d 90</t>
  </si>
  <si>
    <t>-918873927</t>
  </si>
  <si>
    <t>42</t>
  </si>
  <si>
    <t>28614948</t>
  </si>
  <si>
    <t>elektrokoleno 45° PE 100 PN 16 d 90</t>
  </si>
  <si>
    <t>1524417259</t>
  </si>
  <si>
    <t>43</t>
  </si>
  <si>
    <t>28614977.WVN</t>
  </si>
  <si>
    <t>Elektroredukce 90-63 (K50)</t>
  </si>
  <si>
    <t>1324868382</t>
  </si>
  <si>
    <t>44</t>
  </si>
  <si>
    <t>877241112</t>
  </si>
  <si>
    <t>Montáž elektrokolen 90° na vodovodním potrubí z PE trub d 90</t>
  </si>
  <si>
    <t>-1997437367</t>
  </si>
  <si>
    <t>45</t>
  </si>
  <si>
    <t>28614936</t>
  </si>
  <si>
    <t>elektrokoleno 90° PE 100 PN 16 d 90</t>
  </si>
  <si>
    <t>-1284253827</t>
  </si>
  <si>
    <t>46</t>
  </si>
  <si>
    <t>504908000011</t>
  </si>
  <si>
    <t>4/8 DÍRY KOLENO PATNÍ PŘÍRUBOVÉ 80 - 4/8 DÍRY</t>
  </si>
  <si>
    <t>1630693894</t>
  </si>
  <si>
    <t>47</t>
  </si>
  <si>
    <t>175000000099</t>
  </si>
  <si>
    <t>VÍČKO VČ. ŠROUBU K POKLOPU 1750</t>
  </si>
  <si>
    <t>-7573342</t>
  </si>
  <si>
    <t>48</t>
  </si>
  <si>
    <t>4229502050</t>
  </si>
  <si>
    <t>souprava zemní č.9500 tel. DN50-100/1,3-1,8m (ŠZ50,80)</t>
  </si>
  <si>
    <t>-1774664130</t>
  </si>
  <si>
    <t>49</t>
  </si>
  <si>
    <t>891213111</t>
  </si>
  <si>
    <t>Montáž vodovodního ventilu hlavního pro přípojky DN 50  (K50)</t>
  </si>
  <si>
    <t>949026779</t>
  </si>
  <si>
    <t>50</t>
  </si>
  <si>
    <t>4222491002</t>
  </si>
  <si>
    <t>ventil zemní č.2491 DN 2" s vypouštěním  (K50)</t>
  </si>
  <si>
    <t>888663687</t>
  </si>
  <si>
    <t>51</t>
  </si>
  <si>
    <t>5523482000</t>
  </si>
  <si>
    <t>deska podkladní č.3482 (K50)</t>
  </si>
  <si>
    <t>909730701</t>
  </si>
  <si>
    <t>52</t>
  </si>
  <si>
    <t>2866120063</t>
  </si>
  <si>
    <t>spojka č.6120 D63x2" ISO</t>
  </si>
  <si>
    <t>2092968803</t>
  </si>
  <si>
    <t>53</t>
  </si>
  <si>
    <t>2866460063</t>
  </si>
  <si>
    <t>koleno č.6460 D63x2" ISO  (K50)</t>
  </si>
  <si>
    <t>-271070743</t>
  </si>
  <si>
    <t>54</t>
  </si>
  <si>
    <t>4229601100</t>
  </si>
  <si>
    <t>souprava zemní č.9601 teleskop 3/4"-2"  1,0-1,6 m  (ŠZ-2")</t>
  </si>
  <si>
    <t>2039429621</t>
  </si>
  <si>
    <t>55</t>
  </si>
  <si>
    <t>4221650000</t>
  </si>
  <si>
    <t xml:space="preserve">poklop litinový č.1650 </t>
  </si>
  <si>
    <t>-1826036084</t>
  </si>
  <si>
    <t>56</t>
  </si>
  <si>
    <t>891241111</t>
  </si>
  <si>
    <t>Montáž vodovodních šoupátek otevřený výkop DN 80 (ŠZ80)</t>
  </si>
  <si>
    <t>-461964693</t>
  </si>
  <si>
    <t>57</t>
  </si>
  <si>
    <t>422211160</t>
  </si>
  <si>
    <t>šoupátko s přírubami, voda, kat.č.: 4000E2 DN 80 mm PN16  (A)</t>
  </si>
  <si>
    <t>-51166504</t>
  </si>
  <si>
    <t>58</t>
  </si>
  <si>
    <t>5523481000</t>
  </si>
  <si>
    <t>deska podkladní č.3481</t>
  </si>
  <si>
    <t>1046658787</t>
  </si>
  <si>
    <t>59</t>
  </si>
  <si>
    <t>950108000003</t>
  </si>
  <si>
    <t>SOUPRAVA ZEMNÍ TELESKOPICKÁ E1/A-1,3 -1,8 65-80 E1/80 A (1,3-1,8m)</t>
  </si>
  <si>
    <t>1829074576</t>
  </si>
  <si>
    <t>60</t>
  </si>
  <si>
    <t>4221950000</t>
  </si>
  <si>
    <t>poklop litinový č.1950 hydrantový  (K50)</t>
  </si>
  <si>
    <t>-335105175</t>
  </si>
  <si>
    <t>61</t>
  </si>
  <si>
    <t>4221750000</t>
  </si>
  <si>
    <t>poklop litinový č.1750 šoupátkový</t>
  </si>
  <si>
    <t>1506813939</t>
  </si>
  <si>
    <t>62</t>
  </si>
  <si>
    <t>206000000000</t>
  </si>
  <si>
    <t>VÍČKO K POKLOPU č. 2050</t>
  </si>
  <si>
    <t>-1834437437</t>
  </si>
  <si>
    <t>63</t>
  </si>
  <si>
    <t>891247211</t>
  </si>
  <si>
    <t>Montáž hydrantů nadzemních DN 80</t>
  </si>
  <si>
    <t>889393562</t>
  </si>
  <si>
    <t>64</t>
  </si>
  <si>
    <t>42273681</t>
  </si>
  <si>
    <t>hydrant nadzemní DN 80 tvárná litina dvojitý uzávěr s koulí v krytí 1250mm</t>
  </si>
  <si>
    <t>1189089710</t>
  </si>
  <si>
    <t>65</t>
  </si>
  <si>
    <t>892241111</t>
  </si>
  <si>
    <t>Tlaková zkouška vodou potrubí do 80</t>
  </si>
  <si>
    <t>-61651953</t>
  </si>
  <si>
    <t>66</t>
  </si>
  <si>
    <t>892372111</t>
  </si>
  <si>
    <t>Zabezpečení konců potrubí DN do 300 při tlakových zkouškách vodou</t>
  </si>
  <si>
    <t>-1903911047</t>
  </si>
  <si>
    <t>67</t>
  </si>
  <si>
    <t>899401112</t>
  </si>
  <si>
    <t>Osazení poklopů litinových šoupátkových</t>
  </si>
  <si>
    <t>-988118308</t>
  </si>
  <si>
    <t>68</t>
  </si>
  <si>
    <t>899401113</t>
  </si>
  <si>
    <t>Osazení poklopů litinových hydrantových (K50)</t>
  </si>
  <si>
    <t>839642775</t>
  </si>
  <si>
    <t>69</t>
  </si>
  <si>
    <t>899713111</t>
  </si>
  <si>
    <t>Orientační tabulky na sloupku betonovém nebo ocelovém (H80,K50,Š80)</t>
  </si>
  <si>
    <t>1675020564</t>
  </si>
  <si>
    <t>70</t>
  </si>
  <si>
    <t>899721111</t>
  </si>
  <si>
    <t>Signalizační vodič DN do 150 mm na potrubí PE- PVC</t>
  </si>
  <si>
    <t>1905914920</t>
  </si>
  <si>
    <t>71</t>
  </si>
  <si>
    <t>899722113</t>
  </si>
  <si>
    <t>Krytí potrubí z plastů výstražnou fólií z PVC 34cm</t>
  </si>
  <si>
    <t>-1793835753</t>
  </si>
  <si>
    <t>72</t>
  </si>
  <si>
    <t>998276101</t>
  </si>
  <si>
    <t>Přesun hmot pro trubní vedení z trub z plastických hmot otevřený výkop</t>
  </si>
  <si>
    <t>155350738</t>
  </si>
  <si>
    <t>73</t>
  </si>
  <si>
    <t>722253132</t>
  </si>
  <si>
    <t>Spojka hadicová požární C 52 ((K50)</t>
  </si>
  <si>
    <t>-1217883617</t>
  </si>
  <si>
    <t>74</t>
  </si>
  <si>
    <t>998722201</t>
  </si>
  <si>
    <t>Přesun hmot procentní pro vnitřní vodovod v objektech v do 6 m</t>
  </si>
  <si>
    <t>%</t>
  </si>
  <si>
    <t>-678751828</t>
  </si>
  <si>
    <t>75</t>
  </si>
  <si>
    <t>HZS1302</t>
  </si>
  <si>
    <t>Hodinová zúčtovací sazba zedník specialista</t>
  </si>
  <si>
    <t>hod</t>
  </si>
  <si>
    <t>512</t>
  </si>
  <si>
    <t>615596617</t>
  </si>
  <si>
    <t>76</t>
  </si>
  <si>
    <t>HZS3111</t>
  </si>
  <si>
    <t>Hodinová zúčtovací sazba montér potrubí</t>
  </si>
  <si>
    <t>-324016050</t>
  </si>
  <si>
    <t>77</t>
  </si>
  <si>
    <t>HZS4211</t>
  </si>
  <si>
    <t>Hodinová zúčtovací sazba revizní technik</t>
  </si>
  <si>
    <t>810745920</t>
  </si>
  <si>
    <t>VP - Vícepráce</t>
  </si>
  <si>
    <t>PN</t>
  </si>
  <si>
    <t>KARETA s.r.o., Krnovská 1877/51, 792 01 Bruntál</t>
  </si>
  <si>
    <t>62360213</t>
  </si>
  <si>
    <t>CZ62360213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</si>
</sst>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4" fillId="0" borderId="0"/>
    <xf numFmtId="0" fontId="35" fillId="0" borderId="0"/>
  </cellStyleXfs>
  <cellXfs count="260">
    <xf numFmtId="0" fontId="0" fillId="0" borderId="0" xfId="0"/>
    <xf numFmtId="0" fontId="0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0" xfId="2" applyFont="1" applyAlignment="1">
      <alignment horizontal="center" vertical="center" wrapText="1"/>
    </xf>
    <xf numFmtId="0" fontId="7" fillId="0" borderId="0" xfId="2" applyFont="1" applyAlignment="1"/>
    <xf numFmtId="0" fontId="8" fillId="2" borderId="0" xfId="2" applyFont="1" applyFill="1" applyAlignment="1" applyProtection="1">
      <alignment horizontal="left" vertical="center"/>
    </xf>
    <xf numFmtId="0" fontId="9" fillId="2" borderId="0" xfId="2" applyFont="1" applyFill="1" applyAlignment="1" applyProtection="1">
      <alignment vertical="center"/>
    </xf>
    <xf numFmtId="0" fontId="10" fillId="2" borderId="0" xfId="2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2" applyFont="1" applyFill="1"/>
    <xf numFmtId="0" fontId="8" fillId="2" borderId="0" xfId="2" applyFont="1" applyFill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0" fillId="0" borderId="0" xfId="2" applyFont="1" applyAlignment="1">
      <alignment horizontal="left" vertical="center"/>
    </xf>
    <xf numFmtId="0" fontId="0" fillId="0" borderId="1" xfId="2" applyFont="1" applyBorder="1"/>
    <xf numFmtId="0" fontId="0" fillId="0" borderId="2" xfId="2" applyFont="1" applyBorder="1"/>
    <xf numFmtId="0" fontId="0" fillId="0" borderId="3" xfId="2" applyFont="1" applyBorder="1"/>
    <xf numFmtId="0" fontId="0" fillId="0" borderId="4" xfId="2" applyFont="1" applyBorder="1"/>
    <xf numFmtId="0" fontId="0" fillId="0" borderId="5" xfId="2" applyFont="1" applyBorder="1"/>
    <xf numFmtId="0" fontId="14" fillId="0" borderId="0" xfId="2" applyFont="1" applyAlignment="1">
      <alignment horizontal="left" vertical="center"/>
    </xf>
    <xf numFmtId="0" fontId="0" fillId="0" borderId="0" xfId="2" applyFont="1" applyBorder="1"/>
    <xf numFmtId="0" fontId="15" fillId="0" borderId="0" xfId="2" applyFont="1" applyBorder="1" applyAlignment="1">
      <alignment horizontal="left" vertical="top"/>
    </xf>
    <xf numFmtId="0" fontId="2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horizontal="left" vertical="top"/>
    </xf>
    <xf numFmtId="0" fontId="15" fillId="0" borderId="0" xfId="2" applyFont="1" applyBorder="1" applyAlignment="1">
      <alignment horizontal="left" vertical="center"/>
    </xf>
    <xf numFmtId="0" fontId="2" fillId="4" borderId="0" xfId="2" applyFont="1" applyFill="1" applyBorder="1" applyAlignment="1" applyProtection="1">
      <alignment horizontal="left" vertical="center"/>
      <protection locked="0"/>
    </xf>
    <xf numFmtId="0" fontId="0" fillId="0" borderId="6" xfId="2" applyFont="1" applyBorder="1"/>
    <xf numFmtId="0" fontId="17" fillId="0" borderId="0" xfId="2" applyFont="1" applyBorder="1" applyAlignment="1">
      <alignment horizontal="left" vertical="center"/>
    </xf>
    <xf numFmtId="0" fontId="0" fillId="0" borderId="4" xfId="2" applyFont="1" applyBorder="1" applyAlignment="1">
      <alignment vertical="center"/>
    </xf>
    <xf numFmtId="0" fontId="0" fillId="0" borderId="0" xfId="2" applyFont="1" applyBorder="1" applyAlignment="1">
      <alignment vertical="center"/>
    </xf>
    <xf numFmtId="0" fontId="0" fillId="0" borderId="5" xfId="2" applyFont="1" applyBorder="1" applyAlignment="1">
      <alignment vertical="center"/>
    </xf>
    <xf numFmtId="0" fontId="18" fillId="0" borderId="7" xfId="2" applyFont="1" applyBorder="1" applyAlignment="1">
      <alignment horizontal="left" vertical="center"/>
    </xf>
    <xf numFmtId="0" fontId="0" fillId="0" borderId="7" xfId="2" applyFont="1" applyBorder="1" applyAlignment="1">
      <alignment vertical="center"/>
    </xf>
    <xf numFmtId="0" fontId="1" fillId="0" borderId="4" xfId="2" applyFont="1" applyBorder="1" applyAlignment="1">
      <alignment vertical="center"/>
    </xf>
    <xf numFmtId="0" fontId="1" fillId="0" borderId="0" xfId="2" applyFont="1" applyBorder="1" applyAlignment="1">
      <alignment vertical="center"/>
    </xf>
    <xf numFmtId="0" fontId="1" fillId="0" borderId="0" xfId="2" applyFont="1" applyBorder="1" applyAlignment="1">
      <alignment horizontal="left" vertical="center"/>
    </xf>
    <xf numFmtId="164" fontId="1" fillId="0" borderId="0" xfId="2" applyNumberFormat="1" applyFont="1" applyBorder="1" applyAlignment="1">
      <alignment vertical="center"/>
    </xf>
    <xf numFmtId="0" fontId="1" fillId="0" borderId="0" xfId="2" applyFont="1" applyBorder="1" applyAlignment="1">
      <alignment horizontal="center" vertical="center"/>
    </xf>
    <xf numFmtId="0" fontId="1" fillId="0" borderId="5" xfId="2" applyFont="1" applyBorder="1" applyAlignment="1">
      <alignment vertical="center"/>
    </xf>
    <xf numFmtId="0" fontId="0" fillId="5" borderId="0" xfId="2" applyFont="1" applyFill="1" applyBorder="1" applyAlignment="1">
      <alignment vertical="center"/>
    </xf>
    <xf numFmtId="0" fontId="3" fillId="5" borderId="8" xfId="2" applyFont="1" applyFill="1" applyBorder="1" applyAlignment="1">
      <alignment horizontal="left" vertical="center"/>
    </xf>
    <xf numFmtId="0" fontId="0" fillId="5" borderId="9" xfId="2" applyFont="1" applyFill="1" applyBorder="1" applyAlignment="1">
      <alignment vertical="center"/>
    </xf>
    <xf numFmtId="0" fontId="3" fillId="5" borderId="9" xfId="2" applyFont="1" applyFill="1" applyBorder="1" applyAlignment="1">
      <alignment horizontal="center" vertical="center"/>
    </xf>
    <xf numFmtId="0" fontId="19" fillId="0" borderId="11" xfId="2" applyFont="1" applyBorder="1" applyAlignment="1">
      <alignment horizontal="left" vertical="center"/>
    </xf>
    <xf numFmtId="0" fontId="0" fillId="0" borderId="12" xfId="2" applyFont="1" applyBorder="1" applyAlignment="1">
      <alignment vertical="center"/>
    </xf>
    <xf numFmtId="0" fontId="0" fillId="0" borderId="13" xfId="2" applyFont="1" applyBorder="1" applyAlignment="1">
      <alignment vertical="center"/>
    </xf>
    <xf numFmtId="0" fontId="0" fillId="0" borderId="14" xfId="2" applyFont="1" applyBorder="1"/>
    <xf numFmtId="0" fontId="0" fillId="0" borderId="15" xfId="2" applyFont="1" applyBorder="1"/>
    <xf numFmtId="0" fontId="20" fillId="0" borderId="16" xfId="2" applyFont="1" applyBorder="1" applyAlignment="1">
      <alignment horizontal="left" vertical="center"/>
    </xf>
    <xf numFmtId="0" fontId="0" fillId="0" borderId="17" xfId="2" applyFont="1" applyBorder="1" applyAlignment="1">
      <alignment vertical="center"/>
    </xf>
    <xf numFmtId="0" fontId="20" fillId="0" borderId="17" xfId="2" applyFont="1" applyBorder="1" applyAlignment="1">
      <alignment horizontal="left" vertical="center"/>
    </xf>
    <xf numFmtId="0" fontId="0" fillId="0" borderId="18" xfId="2" applyFont="1" applyBorder="1" applyAlignment="1">
      <alignment vertical="center"/>
    </xf>
    <xf numFmtId="0" fontId="0" fillId="0" borderId="19" xfId="2" applyFont="1" applyBorder="1" applyAlignment="1">
      <alignment vertical="center"/>
    </xf>
    <xf numFmtId="0" fontId="0" fillId="0" borderId="20" xfId="2" applyFont="1" applyBorder="1" applyAlignment="1">
      <alignment vertical="center"/>
    </xf>
    <xf numFmtId="0" fontId="0" fillId="0" borderId="21" xfId="2" applyFont="1" applyBorder="1" applyAlignment="1">
      <alignment vertical="center"/>
    </xf>
    <xf numFmtId="0" fontId="0" fillId="0" borderId="1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2" fillId="0" borderId="4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3" fillId="0" borderId="4" xfId="2" applyFont="1" applyBorder="1" applyAlignment="1">
      <alignment vertical="center"/>
    </xf>
    <xf numFmtId="0" fontId="3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0" fontId="21" fillId="0" borderId="0" xfId="2" applyFont="1" applyBorder="1" applyAlignment="1">
      <alignment vertical="center"/>
    </xf>
    <xf numFmtId="165" fontId="2" fillId="0" borderId="0" xfId="2" applyNumberFormat="1" applyFont="1" applyBorder="1" applyAlignment="1">
      <alignment horizontal="left" vertical="center"/>
    </xf>
    <xf numFmtId="0" fontId="0" fillId="0" borderId="15" xfId="2" applyFont="1" applyBorder="1" applyAlignment="1">
      <alignment vertical="center"/>
    </xf>
    <xf numFmtId="0" fontId="0" fillId="6" borderId="9" xfId="2" applyFont="1" applyFill="1" applyBorder="1" applyAlignment="1">
      <alignment vertical="center"/>
    </xf>
    <xf numFmtId="0" fontId="15" fillId="0" borderId="22" xfId="2" applyFont="1" applyBorder="1" applyAlignment="1">
      <alignment horizontal="center" vertical="center" wrapText="1"/>
    </xf>
    <xf numFmtId="0" fontId="15" fillId="0" borderId="23" xfId="2" applyFont="1" applyBorder="1" applyAlignment="1">
      <alignment horizontal="center" vertical="center" wrapText="1"/>
    </xf>
    <xf numFmtId="0" fontId="15" fillId="0" borderId="24" xfId="2" applyFont="1" applyBorder="1" applyAlignment="1">
      <alignment horizontal="center" vertical="center" wrapText="1"/>
    </xf>
    <xf numFmtId="0" fontId="0" fillId="0" borderId="11" xfId="2" applyFont="1" applyBorder="1" applyAlignment="1">
      <alignment vertical="center"/>
    </xf>
    <xf numFmtId="0" fontId="23" fillId="0" borderId="0" xfId="2" applyFont="1" applyBorder="1" applyAlignment="1">
      <alignment horizontal="left" vertical="center"/>
    </xf>
    <xf numFmtId="0" fontId="23" fillId="0" borderId="0" xfId="2" applyFont="1" applyBorder="1" applyAlignment="1">
      <alignment vertical="center"/>
    </xf>
    <xf numFmtId="4" fontId="22" fillId="0" borderId="14" xfId="2" applyNumberFormat="1" applyFont="1" applyBorder="1" applyAlignment="1">
      <alignment vertical="center"/>
    </xf>
    <xf numFmtId="4" fontId="22" fillId="0" borderId="0" xfId="2" applyNumberFormat="1" applyFont="1" applyBorder="1" applyAlignment="1">
      <alignment vertical="center"/>
    </xf>
    <xf numFmtId="166" fontId="22" fillId="0" borderId="0" xfId="2" applyNumberFormat="1" applyFont="1" applyBorder="1" applyAlignment="1">
      <alignment vertical="center"/>
    </xf>
    <xf numFmtId="4" fontId="22" fillId="0" borderId="15" xfId="2" applyNumberFormat="1" applyFont="1" applyBorder="1" applyAlignment="1">
      <alignment vertical="center"/>
    </xf>
    <xf numFmtId="0" fontId="3" fillId="0" borderId="0" xfId="2" applyFont="1" applyAlignment="1">
      <alignment horizontal="left" vertical="center"/>
    </xf>
    <xf numFmtId="0" fontId="24" fillId="0" borderId="0" xfId="2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2" applyFont="1" applyBorder="1" applyAlignment="1">
      <alignment vertical="center"/>
    </xf>
    <xf numFmtId="0" fontId="26" fillId="0" borderId="0" xfId="2" applyFont="1" applyBorder="1" applyAlignment="1">
      <alignment vertical="center"/>
    </xf>
    <xf numFmtId="0" fontId="27" fillId="0" borderId="0" xfId="2" applyFont="1" applyBorder="1" applyAlignment="1">
      <alignment vertical="center"/>
    </xf>
    <xf numFmtId="0" fontId="4" fillId="0" borderId="5" xfId="2" applyFont="1" applyBorder="1" applyAlignment="1">
      <alignment vertical="center"/>
    </xf>
    <xf numFmtId="4" fontId="28" fillId="0" borderId="16" xfId="2" applyNumberFormat="1" applyFont="1" applyBorder="1" applyAlignment="1">
      <alignment vertical="center"/>
    </xf>
    <xf numFmtId="4" fontId="28" fillId="0" borderId="17" xfId="2" applyNumberFormat="1" applyFont="1" applyBorder="1" applyAlignment="1">
      <alignment vertical="center"/>
    </xf>
    <xf numFmtId="166" fontId="28" fillId="0" borderId="17" xfId="2" applyNumberFormat="1" applyFont="1" applyBorder="1" applyAlignment="1">
      <alignment vertical="center"/>
    </xf>
    <xf numFmtId="4" fontId="28" fillId="0" borderId="18" xfId="2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164" fontId="20" fillId="4" borderId="11" xfId="2" applyNumberFormat="1" applyFont="1" applyFill="1" applyBorder="1" applyAlignment="1" applyProtection="1">
      <alignment horizontal="center" vertical="center"/>
      <protection locked="0"/>
    </xf>
    <xf numFmtId="0" fontId="20" fillId="4" borderId="12" xfId="2" applyFont="1" applyFill="1" applyBorder="1" applyAlignment="1" applyProtection="1">
      <alignment horizontal="center" vertical="center"/>
      <protection locked="0"/>
    </xf>
    <xf numFmtId="4" fontId="20" fillId="0" borderId="13" xfId="2" applyNumberFormat="1" applyFont="1" applyBorder="1" applyAlignment="1">
      <alignment vertical="center"/>
    </xf>
    <xf numFmtId="4" fontId="0" fillId="0" borderId="0" xfId="2" applyNumberFormat="1" applyFont="1" applyAlignment="1">
      <alignment vertical="center"/>
    </xf>
    <xf numFmtId="164" fontId="20" fillId="4" borderId="14" xfId="2" applyNumberFormat="1" applyFont="1" applyFill="1" applyBorder="1" applyAlignment="1" applyProtection="1">
      <alignment horizontal="center" vertical="center"/>
      <protection locked="0"/>
    </xf>
    <xf numFmtId="0" fontId="20" fillId="4" borderId="0" xfId="2" applyFont="1" applyFill="1" applyBorder="1" applyAlignment="1" applyProtection="1">
      <alignment horizontal="center" vertical="center"/>
      <protection locked="0"/>
    </xf>
    <xf numFmtId="4" fontId="20" fillId="0" borderId="15" xfId="2" applyNumberFormat="1" applyFont="1" applyBorder="1" applyAlignment="1">
      <alignment vertical="center"/>
    </xf>
    <xf numFmtId="164" fontId="20" fillId="4" borderId="16" xfId="2" applyNumberFormat="1" applyFont="1" applyFill="1" applyBorder="1" applyAlignment="1" applyProtection="1">
      <alignment horizontal="center" vertical="center"/>
      <protection locked="0"/>
    </xf>
    <xf numFmtId="0" fontId="20" fillId="4" borderId="17" xfId="2" applyFont="1" applyFill="1" applyBorder="1" applyAlignment="1" applyProtection="1">
      <alignment horizontal="center" vertical="center"/>
      <protection locked="0"/>
    </xf>
    <xf numFmtId="4" fontId="20" fillId="0" borderId="18" xfId="2" applyNumberFormat="1" applyFont="1" applyBorder="1" applyAlignment="1">
      <alignment vertical="center"/>
    </xf>
    <xf numFmtId="0" fontId="23" fillId="6" borderId="0" xfId="2" applyFont="1" applyFill="1" applyBorder="1" applyAlignment="1">
      <alignment horizontal="left" vertical="center"/>
    </xf>
    <xf numFmtId="0" fontId="0" fillId="6" borderId="0" xfId="2" applyFont="1" applyFill="1" applyBorder="1" applyAlignment="1">
      <alignment vertical="center"/>
    </xf>
    <xf numFmtId="0" fontId="0" fillId="2" borderId="0" xfId="2" applyFont="1" applyFill="1" applyProtection="1"/>
    <xf numFmtId="0" fontId="9" fillId="0" borderId="0" xfId="2" applyFont="1" applyBorder="1" applyAlignment="1">
      <alignment horizontal="left" vertical="center"/>
    </xf>
    <xf numFmtId="0" fontId="18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right" vertical="center"/>
    </xf>
    <xf numFmtId="0" fontId="3" fillId="6" borderId="8" xfId="2" applyFont="1" applyFill="1" applyBorder="1" applyAlignment="1">
      <alignment horizontal="left" vertical="center"/>
    </xf>
    <xf numFmtId="0" fontId="3" fillId="6" borderId="9" xfId="2" applyFont="1" applyFill="1" applyBorder="1" applyAlignment="1">
      <alignment horizontal="right" vertical="center"/>
    </xf>
    <xf numFmtId="0" fontId="3" fillId="6" borderId="9" xfId="2" applyFont="1" applyFill="1" applyBorder="1" applyAlignment="1">
      <alignment horizontal="center" vertical="center"/>
    </xf>
    <xf numFmtId="0" fontId="29" fillId="0" borderId="0" xfId="2" applyFont="1" applyBorder="1" applyAlignment="1">
      <alignment horizontal="left" vertical="center"/>
    </xf>
    <xf numFmtId="0" fontId="5" fillId="0" borderId="4" xfId="2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left" vertical="center"/>
    </xf>
    <xf numFmtId="0" fontId="5" fillId="0" borderId="5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0" fillId="0" borderId="25" xfId="2" applyFont="1" applyBorder="1" applyAlignment="1">
      <alignment vertical="center"/>
    </xf>
    <xf numFmtId="0" fontId="15" fillId="0" borderId="25" xfId="2" applyFont="1" applyBorder="1" applyAlignment="1">
      <alignment horizontal="center" vertical="center"/>
    </xf>
    <xf numFmtId="0" fontId="0" fillId="0" borderId="4" xfId="2" applyFont="1" applyBorder="1" applyAlignment="1" applyProtection="1">
      <alignment vertical="center"/>
      <protection locked="0"/>
    </xf>
    <xf numFmtId="0" fontId="0" fillId="0" borderId="0" xfId="2" applyFont="1" applyBorder="1" applyAlignment="1" applyProtection="1">
      <alignment vertical="center"/>
      <protection locked="0"/>
    </xf>
    <xf numFmtId="0" fontId="6" fillId="0" borderId="0" xfId="2" applyFont="1" applyBorder="1" applyAlignment="1" applyProtection="1">
      <alignment horizontal="left" vertical="center"/>
      <protection locked="0"/>
    </xf>
    <xf numFmtId="0" fontId="0" fillId="0" borderId="5" xfId="2" applyFont="1" applyBorder="1" applyAlignment="1" applyProtection="1">
      <alignment vertical="center"/>
      <protection locked="0"/>
    </xf>
    <xf numFmtId="0" fontId="0" fillId="0" borderId="0" xfId="2" applyFont="1" applyAlignment="1" applyProtection="1">
      <alignment vertical="center"/>
      <protection locked="0"/>
    </xf>
    <xf numFmtId="0" fontId="0" fillId="0" borderId="14" xfId="2" applyFont="1" applyBorder="1" applyAlignment="1" applyProtection="1">
      <alignment vertical="center"/>
      <protection locked="0"/>
    </xf>
    <xf numFmtId="0" fontId="20" fillId="0" borderId="15" xfId="2" applyFont="1" applyBorder="1" applyAlignment="1" applyProtection="1">
      <alignment horizontal="center" vertical="center"/>
      <protection locked="0"/>
    </xf>
    <xf numFmtId="0" fontId="0" fillId="0" borderId="0" xfId="2" applyFont="1" applyAlignment="1" applyProtection="1">
      <alignment horizontal="left" vertical="center"/>
      <protection locked="0"/>
    </xf>
    <xf numFmtId="4" fontId="0" fillId="0" borderId="0" xfId="2" applyNumberFormat="1" applyFont="1" applyAlignment="1" applyProtection="1">
      <alignment vertical="center"/>
      <protection locked="0"/>
    </xf>
    <xf numFmtId="0" fontId="0" fillId="0" borderId="16" xfId="2" applyFont="1" applyBorder="1" applyAlignment="1" applyProtection="1">
      <alignment vertical="center"/>
      <protection locked="0"/>
    </xf>
    <xf numFmtId="0" fontId="20" fillId="0" borderId="18" xfId="2" applyFont="1" applyBorder="1" applyAlignment="1" applyProtection="1">
      <alignment horizontal="center" vertical="center"/>
      <protection locked="0"/>
    </xf>
    <xf numFmtId="0" fontId="0" fillId="0" borderId="4" xfId="2" applyFont="1" applyBorder="1" applyAlignment="1">
      <alignment horizontal="center" vertical="center" wrapText="1"/>
    </xf>
    <xf numFmtId="0" fontId="2" fillId="6" borderId="22" xfId="2" applyFont="1" applyFill="1" applyBorder="1" applyAlignment="1">
      <alignment horizontal="center" vertical="center" wrapText="1"/>
    </xf>
    <xf numFmtId="0" fontId="2" fillId="6" borderId="23" xfId="2" applyFont="1" applyFill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166" fontId="31" fillId="0" borderId="12" xfId="2" applyNumberFormat="1" applyFont="1" applyBorder="1" applyAlignment="1"/>
    <xf numFmtId="166" fontId="31" fillId="0" borderId="13" xfId="2" applyNumberFormat="1" applyFont="1" applyBorder="1" applyAlignment="1"/>
    <xf numFmtId="4" fontId="32" fillId="0" borderId="0" xfId="2" applyNumberFormat="1" applyFont="1" applyAlignment="1">
      <alignment vertical="center"/>
    </xf>
    <xf numFmtId="0" fontId="7" fillId="0" borderId="4" xfId="2" applyFont="1" applyBorder="1" applyAlignment="1"/>
    <xf numFmtId="0" fontId="7" fillId="0" borderId="0" xfId="2" applyFont="1" applyBorder="1" applyAlignment="1"/>
    <xf numFmtId="0" fontId="5" fillId="0" borderId="0" xfId="2" applyFont="1" applyBorder="1" applyAlignment="1">
      <alignment horizontal="left"/>
    </xf>
    <xf numFmtId="0" fontId="7" fillId="0" borderId="5" xfId="2" applyFont="1" applyBorder="1" applyAlignment="1"/>
    <xf numFmtId="0" fontId="7" fillId="0" borderId="14" xfId="2" applyFont="1" applyBorder="1" applyAlignment="1"/>
    <xf numFmtId="166" fontId="7" fillId="0" borderId="0" xfId="2" applyNumberFormat="1" applyFont="1" applyBorder="1" applyAlignment="1"/>
    <xf numFmtId="166" fontId="7" fillId="0" borderId="15" xfId="2" applyNumberFormat="1" applyFont="1" applyBorder="1" applyAlignment="1"/>
    <xf numFmtId="0" fontId="7" fillId="0" borderId="0" xfId="2" applyFont="1" applyAlignment="1">
      <alignment horizontal="left"/>
    </xf>
    <xf numFmtId="0" fontId="7" fillId="0" borderId="0" xfId="2" applyFont="1" applyAlignment="1">
      <alignment horizontal="center"/>
    </xf>
    <xf numFmtId="4" fontId="7" fillId="0" borderId="0" xfId="2" applyNumberFormat="1" applyFont="1" applyAlignment="1">
      <alignment vertical="center"/>
    </xf>
    <xf numFmtId="0" fontId="6" fillId="0" borderId="0" xfId="2" applyFont="1" applyBorder="1" applyAlignment="1">
      <alignment horizontal="left"/>
    </xf>
    <xf numFmtId="0" fontId="0" fillId="0" borderId="25" xfId="2" applyFont="1" applyBorder="1" applyAlignment="1" applyProtection="1">
      <alignment horizontal="center" vertical="center"/>
      <protection locked="0"/>
    </xf>
    <xf numFmtId="49" fontId="0" fillId="0" borderId="25" xfId="2" applyNumberFormat="1" applyFont="1" applyBorder="1" applyAlignment="1" applyProtection="1">
      <alignment horizontal="left" vertical="center" wrapText="1"/>
      <protection locked="0"/>
    </xf>
    <xf numFmtId="0" fontId="0" fillId="0" borderId="25" xfId="2" applyFont="1" applyBorder="1" applyAlignment="1" applyProtection="1">
      <alignment horizontal="center" vertical="center" wrapText="1"/>
      <protection locked="0"/>
    </xf>
    <xf numFmtId="167" fontId="0" fillId="0" borderId="25" xfId="2" applyNumberFormat="1" applyFont="1" applyBorder="1" applyAlignment="1" applyProtection="1">
      <alignment vertical="center"/>
      <protection locked="0"/>
    </xf>
    <xf numFmtId="0" fontId="1" fillId="4" borderId="25" xfId="2" applyFont="1" applyFill="1" applyBorder="1" applyAlignment="1" applyProtection="1">
      <alignment horizontal="left" vertical="center"/>
      <protection locked="0"/>
    </xf>
    <xf numFmtId="166" fontId="1" fillId="0" borderId="0" xfId="2" applyNumberFormat="1" applyFont="1" applyBorder="1" applyAlignment="1">
      <alignment vertical="center"/>
    </xf>
    <xf numFmtId="166" fontId="1" fillId="0" borderId="15" xfId="2" applyNumberFormat="1" applyFont="1" applyBorder="1" applyAlignment="1">
      <alignment vertical="center"/>
    </xf>
    <xf numFmtId="0" fontId="33" fillId="0" borderId="25" xfId="2" applyFont="1" applyBorder="1" applyAlignment="1" applyProtection="1">
      <alignment horizontal="center" vertical="center"/>
      <protection locked="0"/>
    </xf>
    <xf numFmtId="49" fontId="33" fillId="0" borderId="25" xfId="2" applyNumberFormat="1" applyFont="1" applyBorder="1" applyAlignment="1" applyProtection="1">
      <alignment horizontal="left" vertical="center" wrapText="1"/>
      <protection locked="0"/>
    </xf>
    <xf numFmtId="0" fontId="33" fillId="0" borderId="25" xfId="2" applyFont="1" applyBorder="1" applyAlignment="1" applyProtection="1">
      <alignment horizontal="center" vertical="center" wrapText="1"/>
      <protection locked="0"/>
    </xf>
    <xf numFmtId="167" fontId="33" fillId="0" borderId="25" xfId="2" applyNumberFormat="1" applyFont="1" applyBorder="1" applyAlignment="1" applyProtection="1">
      <alignment vertical="center"/>
      <protection locked="0"/>
    </xf>
    <xf numFmtId="167" fontId="0" fillId="4" borderId="25" xfId="2" applyNumberFormat="1" applyFont="1" applyFill="1" applyBorder="1" applyAlignment="1" applyProtection="1">
      <alignment vertical="center"/>
      <protection locked="0"/>
    </xf>
    <xf numFmtId="0" fontId="0" fillId="0" borderId="14" xfId="2" applyFont="1" applyBorder="1" applyAlignment="1">
      <alignment vertical="center"/>
    </xf>
    <xf numFmtId="0" fontId="0" fillId="4" borderId="25" xfId="2" applyFont="1" applyFill="1" applyBorder="1" applyAlignment="1" applyProtection="1">
      <alignment horizontal="center" vertical="center"/>
      <protection locked="0"/>
    </xf>
    <xf numFmtId="49" fontId="0" fillId="4" borderId="25" xfId="2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2" applyFont="1" applyFill="1" applyBorder="1" applyAlignment="1" applyProtection="1">
      <alignment horizontal="center" vertical="center" wrapText="1"/>
      <protection locked="0"/>
    </xf>
    <xf numFmtId="0" fontId="1" fillId="4" borderId="25" xfId="2" applyFont="1" applyFill="1" applyBorder="1" applyAlignment="1" applyProtection="1">
      <alignment horizontal="center" vertical="center"/>
      <protection locked="0"/>
    </xf>
    <xf numFmtId="49" fontId="2" fillId="4" borderId="0" xfId="2" applyNumberFormat="1" applyFont="1" applyFill="1" applyBorder="1" applyAlignment="1" applyProtection="1">
      <alignment horizontal="left" vertical="center"/>
      <protection locked="0"/>
    </xf>
    <xf numFmtId="4" fontId="23" fillId="6" borderId="0" xfId="2" applyNumberFormat="1" applyFont="1" applyFill="1" applyBorder="1" applyAlignment="1">
      <alignment vertical="center"/>
    </xf>
    <xf numFmtId="0" fontId="12" fillId="3" borderId="0" xfId="2" applyFont="1" applyFill="1" applyAlignment="1">
      <alignment horizontal="center" vertical="center"/>
    </xf>
    <xf numFmtId="0" fontId="0" fillId="0" borderId="0" xfId="0"/>
    <xf numFmtId="4" fontId="6" fillId="4" borderId="0" xfId="2" applyNumberFormat="1" applyFont="1" applyFill="1" applyBorder="1" applyAlignment="1" applyProtection="1">
      <alignment vertical="center"/>
      <protection locked="0"/>
    </xf>
    <xf numFmtId="4" fontId="6" fillId="0" borderId="0" xfId="2" applyNumberFormat="1" applyFont="1" applyBorder="1" applyAlignment="1">
      <alignment vertical="center"/>
    </xf>
    <xf numFmtId="0" fontId="13" fillId="0" borderId="0" xfId="2" applyFont="1" applyBorder="1" applyAlignment="1">
      <alignment horizontal="center" vertical="center"/>
    </xf>
    <xf numFmtId="0" fontId="13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horizontal="left" vertical="center" wrapText="1"/>
    </xf>
    <xf numFmtId="0" fontId="3" fillId="0" borderId="0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22" fillId="0" borderId="11" xfId="2" applyFont="1" applyBorder="1" applyAlignment="1">
      <alignment horizontal="center" vertical="center"/>
    </xf>
    <xf numFmtId="0" fontId="22" fillId="0" borderId="12" xfId="2" applyFont="1" applyBorder="1" applyAlignment="1">
      <alignment horizontal="left" vertical="center"/>
    </xf>
    <xf numFmtId="0" fontId="1" fillId="0" borderId="14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164" fontId="1" fillId="0" borderId="0" xfId="2" applyNumberFormat="1" applyFont="1" applyBorder="1" applyAlignment="1">
      <alignment vertical="center"/>
    </xf>
    <xf numFmtId="0" fontId="1" fillId="0" borderId="0" xfId="2" applyFont="1" applyBorder="1" applyAlignment="1">
      <alignment vertical="center"/>
    </xf>
    <xf numFmtId="4" fontId="16" fillId="0" borderId="0" xfId="2" applyNumberFormat="1" applyFont="1" applyBorder="1" applyAlignment="1">
      <alignment vertical="center"/>
    </xf>
    <xf numFmtId="0" fontId="3" fillId="5" borderId="9" xfId="2" applyFont="1" applyFill="1" applyBorder="1" applyAlignment="1">
      <alignment horizontal="left" vertical="center"/>
    </xf>
    <xf numFmtId="0" fontId="0" fillId="5" borderId="9" xfId="2" applyFont="1" applyFill="1" applyBorder="1" applyAlignment="1">
      <alignment vertical="center"/>
    </xf>
    <xf numFmtId="0" fontId="6" fillId="4" borderId="0" xfId="2" applyFont="1" applyFill="1" applyBorder="1" applyAlignment="1" applyProtection="1">
      <alignment horizontal="left" vertical="center"/>
      <protection locked="0"/>
    </xf>
    <xf numFmtId="0" fontId="6" fillId="0" borderId="0" xfId="2" applyFont="1" applyBorder="1" applyAlignment="1">
      <alignment horizontal="left" vertical="center"/>
    </xf>
    <xf numFmtId="0" fontId="2" fillId="6" borderId="8" xfId="2" applyFont="1" applyFill="1" applyBorder="1" applyAlignment="1">
      <alignment horizontal="center" vertical="center"/>
    </xf>
    <xf numFmtId="0" fontId="2" fillId="6" borderId="9" xfId="2" applyFont="1" applyFill="1" applyBorder="1" applyAlignment="1">
      <alignment horizontal="left" vertical="center"/>
    </xf>
    <xf numFmtId="0" fontId="2" fillId="6" borderId="9" xfId="2" applyFont="1" applyFill="1" applyBorder="1" applyAlignment="1">
      <alignment horizontal="center" vertical="center"/>
    </xf>
    <xf numFmtId="0" fontId="2" fillId="6" borderId="10" xfId="2" applyFont="1" applyFill="1" applyBorder="1" applyAlignment="1">
      <alignment horizontal="left" vertical="center"/>
    </xf>
    <xf numFmtId="4" fontId="27" fillId="0" borderId="0" xfId="2" applyNumberFormat="1" applyFont="1" applyBorder="1" applyAlignment="1">
      <alignment vertical="center"/>
    </xf>
    <xf numFmtId="0" fontId="27" fillId="0" borderId="0" xfId="2" applyFont="1" applyBorder="1" applyAlignment="1">
      <alignment vertical="center"/>
    </xf>
    <xf numFmtId="0" fontId="26" fillId="0" borderId="0" xfId="2" applyFont="1" applyBorder="1" applyAlignment="1">
      <alignment horizontal="left" vertical="center" wrapText="1"/>
    </xf>
    <xf numFmtId="4" fontId="23" fillId="0" borderId="0" xfId="2" applyNumberFormat="1" applyFont="1" applyBorder="1" applyAlignment="1">
      <alignment horizontal="right" vertical="center"/>
    </xf>
    <xf numFmtId="4" fontId="23" fillId="0" borderId="0" xfId="2" applyNumberFormat="1" applyFont="1" applyBorder="1" applyAlignment="1">
      <alignment vertical="center"/>
    </xf>
    <xf numFmtId="4" fontId="3" fillId="5" borderId="9" xfId="2" applyNumberFormat="1" applyFont="1" applyFill="1" applyBorder="1" applyAlignment="1">
      <alignment vertical="center"/>
    </xf>
    <xf numFmtId="0" fontId="0" fillId="5" borderId="10" xfId="2" applyFont="1" applyFill="1" applyBorder="1" applyAlignment="1">
      <alignment vertical="center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6" fillId="0" borderId="0" xfId="2" applyFont="1" applyAlignment="1">
      <alignment horizontal="left" vertical="center" wrapText="1"/>
    </xf>
    <xf numFmtId="0" fontId="16" fillId="0" borderId="0" xfId="2" applyFont="1" applyAlignment="1">
      <alignment horizontal="left" vertical="center"/>
    </xf>
    <xf numFmtId="0" fontId="2" fillId="0" borderId="0" xfId="2" applyFont="1" applyBorder="1" applyAlignment="1">
      <alignment horizontal="left" vertical="center"/>
    </xf>
    <xf numFmtId="0" fontId="0" fillId="0" borderId="0" xfId="2" applyFont="1" applyBorder="1"/>
    <xf numFmtId="0" fontId="3" fillId="0" borderId="0" xfId="2" applyFont="1" applyBorder="1" applyAlignment="1">
      <alignment horizontal="left" vertical="top" wrapText="1"/>
    </xf>
    <xf numFmtId="49" fontId="2" fillId="4" borderId="0" xfId="2" applyNumberFormat="1" applyFont="1" applyFill="1" applyBorder="1" applyAlignment="1" applyProtection="1">
      <alignment horizontal="left" vertical="center"/>
      <protection locked="0"/>
    </xf>
    <xf numFmtId="49" fontId="2" fillId="0" borderId="0" xfId="2" applyNumberFormat="1" applyFont="1" applyBorder="1" applyAlignment="1">
      <alignment horizontal="left" vertical="center"/>
    </xf>
    <xf numFmtId="0" fontId="2" fillId="0" borderId="0" xfId="2" applyFont="1" applyBorder="1" applyAlignment="1">
      <alignment horizontal="left" vertical="center" wrapText="1"/>
    </xf>
    <xf numFmtId="4" fontId="9" fillId="0" borderId="0" xfId="2" applyNumberFormat="1" applyFont="1" applyBorder="1" applyAlignment="1">
      <alignment vertical="center"/>
    </xf>
    <xf numFmtId="4" fontId="18" fillId="0" borderId="7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0" fillId="4" borderId="25" xfId="2" applyFont="1" applyFill="1" applyBorder="1" applyAlignment="1" applyProtection="1">
      <alignment horizontal="left" vertical="center" wrapText="1"/>
      <protection locked="0"/>
    </xf>
    <xf numFmtId="4" fontId="0" fillId="4" borderId="25" xfId="2" applyNumberFormat="1" applyFont="1" applyFill="1" applyBorder="1" applyAlignment="1" applyProtection="1">
      <alignment vertical="center"/>
      <protection locked="0"/>
    </xf>
    <xf numFmtId="4" fontId="0" fillId="0" borderId="25" xfId="2" applyNumberFormat="1" applyFont="1" applyBorder="1" applyAlignment="1">
      <alignment vertical="center"/>
    </xf>
    <xf numFmtId="4" fontId="23" fillId="0" borderId="12" xfId="2" applyNumberFormat="1" applyFont="1" applyBorder="1" applyAlignment="1"/>
    <xf numFmtId="4" fontId="3" fillId="0" borderId="12" xfId="2" applyNumberFormat="1" applyFont="1" applyBorder="1" applyAlignment="1">
      <alignment vertical="center"/>
    </xf>
    <xf numFmtId="4" fontId="5" fillId="0" borderId="0" xfId="2" applyNumberFormat="1" applyFont="1" applyBorder="1" applyAlignment="1"/>
    <xf numFmtId="4" fontId="5" fillId="0" borderId="0" xfId="2" applyNumberFormat="1" applyFont="1" applyBorder="1" applyAlignment="1">
      <alignment vertical="center"/>
    </xf>
    <xf numFmtId="4" fontId="6" fillId="0" borderId="17" xfId="2" applyNumberFormat="1" applyFont="1" applyBorder="1" applyAlignment="1"/>
    <xf numFmtId="4" fontId="6" fillId="0" borderId="17" xfId="2" applyNumberFormat="1" applyFont="1" applyBorder="1" applyAlignment="1">
      <alignment vertical="center"/>
    </xf>
    <xf numFmtId="4" fontId="6" fillId="0" borderId="23" xfId="2" applyNumberFormat="1" applyFont="1" applyBorder="1" applyAlignment="1"/>
    <xf numFmtId="4" fontId="6" fillId="0" borderId="23" xfId="2" applyNumberFormat="1" applyFont="1" applyBorder="1" applyAlignment="1">
      <alignment vertical="center"/>
    </xf>
    <xf numFmtId="4" fontId="5" fillId="0" borderId="12" xfId="2" applyNumberFormat="1" applyFont="1" applyBorder="1" applyAlignment="1"/>
    <xf numFmtId="4" fontId="5" fillId="0" borderId="12" xfId="2" applyNumberFormat="1" applyFont="1" applyBorder="1" applyAlignment="1">
      <alignment vertical="center"/>
    </xf>
    <xf numFmtId="4" fontId="5" fillId="0" borderId="23" xfId="2" applyNumberFormat="1" applyFont="1" applyBorder="1" applyAlignment="1"/>
    <xf numFmtId="4" fontId="5" fillId="0" borderId="23" xfId="2" applyNumberFormat="1" applyFont="1" applyBorder="1" applyAlignment="1">
      <alignment vertical="center"/>
    </xf>
    <xf numFmtId="0" fontId="0" fillId="0" borderId="25" xfId="2" applyFont="1" applyBorder="1" applyAlignment="1" applyProtection="1">
      <alignment horizontal="left" vertical="center" wrapText="1"/>
      <protection locked="0"/>
    </xf>
    <xf numFmtId="4" fontId="0" fillId="0" borderId="25" xfId="2" applyNumberFormat="1" applyFont="1" applyBorder="1" applyAlignment="1" applyProtection="1">
      <alignment vertical="center"/>
      <protection locked="0"/>
    </xf>
    <xf numFmtId="0" fontId="33" fillId="0" borderId="25" xfId="2" applyFont="1" applyBorder="1" applyAlignment="1" applyProtection="1">
      <alignment horizontal="left" vertical="center" wrapText="1"/>
      <protection locked="0"/>
    </xf>
    <xf numFmtId="4" fontId="33" fillId="4" borderId="25" xfId="2" applyNumberFormat="1" applyFont="1" applyFill="1" applyBorder="1" applyAlignment="1" applyProtection="1">
      <alignment vertical="center"/>
      <protection locked="0"/>
    </xf>
    <xf numFmtId="4" fontId="33" fillId="0" borderId="25" xfId="2" applyNumberFormat="1" applyFont="1" applyBorder="1" applyAlignment="1" applyProtection="1">
      <alignment vertical="center"/>
      <protection locked="0"/>
    </xf>
    <xf numFmtId="0" fontId="2" fillId="6" borderId="23" xfId="2" applyFont="1" applyFill="1" applyBorder="1" applyAlignment="1">
      <alignment horizontal="center" vertical="center" wrapText="1"/>
    </xf>
    <xf numFmtId="0" fontId="2" fillId="6" borderId="24" xfId="2" applyFont="1" applyFill="1" applyBorder="1" applyAlignment="1">
      <alignment horizontal="center" vertical="center" wrapText="1"/>
    </xf>
    <xf numFmtId="0" fontId="15" fillId="0" borderId="0" xfId="2" applyFont="1" applyBorder="1" applyAlignment="1">
      <alignment horizontal="left" vertical="center" wrapText="1"/>
    </xf>
    <xf numFmtId="0" fontId="15" fillId="0" borderId="0" xfId="2" applyFont="1" applyBorder="1" applyAlignment="1">
      <alignment horizontal="left" vertical="center"/>
    </xf>
    <xf numFmtId="0" fontId="0" fillId="0" borderId="0" xfId="2" applyFont="1" applyBorder="1" applyAlignment="1">
      <alignment vertical="center"/>
    </xf>
    <xf numFmtId="165" fontId="2" fillId="0" borderId="0" xfId="2" applyNumberFormat="1" applyFont="1" applyBorder="1" applyAlignment="1">
      <alignment horizontal="left" vertical="center"/>
    </xf>
    <xf numFmtId="0" fontId="6" fillId="0" borderId="0" xfId="2" applyFont="1" applyBorder="1" applyAlignment="1" applyProtection="1">
      <alignment horizontal="left" vertical="center"/>
      <protection locked="0"/>
    </xf>
    <xf numFmtId="4" fontId="6" fillId="0" borderId="0" xfId="2" applyNumberFormat="1" applyFont="1" applyBorder="1" applyAlignment="1" applyProtection="1">
      <alignment vertical="center"/>
      <protection locked="0"/>
    </xf>
    <xf numFmtId="0" fontId="5" fillId="0" borderId="0" xfId="2" applyFont="1" applyBorder="1" applyAlignment="1">
      <alignment vertical="center"/>
    </xf>
    <xf numFmtId="4" fontId="29" fillId="0" borderId="0" xfId="2" applyNumberFormat="1" applyFont="1" applyBorder="1" applyAlignment="1">
      <alignment vertical="center"/>
    </xf>
    <xf numFmtId="4" fontId="30" fillId="0" borderId="0" xfId="2" applyNumberFormat="1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2" fillId="6" borderId="0" xfId="2" applyFont="1" applyFill="1" applyBorder="1" applyAlignment="1">
      <alignment horizontal="center" vertical="center"/>
    </xf>
    <xf numFmtId="0" fontId="0" fillId="6" borderId="0" xfId="2" applyFont="1" applyFill="1" applyBorder="1" applyAlignment="1">
      <alignment vertical="center"/>
    </xf>
    <xf numFmtId="4" fontId="1" fillId="0" borderId="0" xfId="2" applyNumberFormat="1" applyFont="1" applyBorder="1" applyAlignment="1">
      <alignment vertical="center"/>
    </xf>
    <xf numFmtId="4" fontId="3" fillId="6" borderId="9" xfId="2" applyNumberFormat="1" applyFont="1" applyFill="1" applyBorder="1" applyAlignment="1">
      <alignment vertical="center"/>
    </xf>
    <xf numFmtId="4" fontId="3" fillId="6" borderId="10" xfId="2" applyNumberFormat="1" applyFont="1" applyFill="1" applyBorder="1" applyAlignment="1">
      <alignment vertical="center"/>
    </xf>
    <xf numFmtId="4" fontId="18" fillId="0" borderId="0" xfId="2" applyNumberFormat="1" applyFont="1" applyBorder="1" applyAlignment="1">
      <alignment vertical="center"/>
    </xf>
    <xf numFmtId="0" fontId="2" fillId="4" borderId="0" xfId="2" applyFont="1" applyFill="1" applyBorder="1" applyAlignment="1" applyProtection="1">
      <alignment horizontal="left" vertical="center"/>
      <protection locked="0"/>
    </xf>
    <xf numFmtId="0" fontId="2" fillId="4" borderId="0" xfId="2" applyFont="1" applyFill="1" applyBorder="1" applyAlignment="1">
      <alignment horizontal="left" vertical="center"/>
    </xf>
    <xf numFmtId="165" fontId="2" fillId="4" borderId="0" xfId="2" applyNumberFormat="1" applyFont="1" applyFill="1" applyBorder="1" applyAlignment="1" applyProtection="1">
      <alignment horizontal="left" vertical="center"/>
      <protection locked="0"/>
    </xf>
  </cellXfs>
  <cellStyles count="3">
    <cellStyle name="Hypertextový odkaz" xfId="1" builtinId="8"/>
    <cellStyle name="Normal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"/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 activeCell="AN15" sqref="AN1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R2" s="174" t="s">
        <v>8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78" t="s">
        <v>12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23"/>
      <c r="AS4" s="17" t="s">
        <v>13</v>
      </c>
      <c r="BE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209" t="s">
        <v>17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5"/>
      <c r="AQ5" s="23"/>
      <c r="BE5" s="207" t="s">
        <v>18</v>
      </c>
      <c r="BS5" s="18" t="s">
        <v>9</v>
      </c>
    </row>
    <row r="6" spans="1:73" ht="36.950000000000003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211" t="s">
        <v>20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5"/>
      <c r="AQ6" s="23"/>
      <c r="BE6" s="208"/>
      <c r="BS6" s="18" t="s">
        <v>9</v>
      </c>
    </row>
    <row r="7" spans="1:73" ht="14.45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3"/>
      <c r="BE7" s="208"/>
      <c r="BS7" s="18" t="s">
        <v>9</v>
      </c>
    </row>
    <row r="8" spans="1:73" ht="14.45" customHeight="1">
      <c r="B8" s="22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30" t="s">
        <v>26</v>
      </c>
      <c r="AO8" s="25"/>
      <c r="AP8" s="25"/>
      <c r="AQ8" s="23"/>
      <c r="BE8" s="208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208"/>
      <c r="BS9" s="18" t="s">
        <v>9</v>
      </c>
    </row>
    <row r="10" spans="1:73" ht="14.45" customHeight="1">
      <c r="B10" s="22"/>
      <c r="C10" s="25"/>
      <c r="D10" s="29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28</v>
      </c>
      <c r="AL10" s="25"/>
      <c r="AM10" s="25"/>
      <c r="AN10" s="27" t="s">
        <v>5</v>
      </c>
      <c r="AO10" s="25"/>
      <c r="AP10" s="25"/>
      <c r="AQ10" s="23"/>
      <c r="BE10" s="208"/>
      <c r="BS10" s="18" t="s">
        <v>9</v>
      </c>
    </row>
    <row r="11" spans="1:73" ht="18.600000000000001" customHeight="1">
      <c r="B11" s="22"/>
      <c r="C11" s="25"/>
      <c r="D11" s="25"/>
      <c r="E11" s="27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5</v>
      </c>
      <c r="AO11" s="25"/>
      <c r="AP11" s="25"/>
      <c r="AQ11" s="23"/>
      <c r="BE11" s="208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208"/>
      <c r="BS12" s="18" t="s">
        <v>9</v>
      </c>
    </row>
    <row r="13" spans="1:73" ht="14.45" customHeight="1">
      <c r="B13" s="22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28</v>
      </c>
      <c r="AL13" s="25"/>
      <c r="AM13" s="25"/>
      <c r="AN13" s="172" t="s">
        <v>465</v>
      </c>
      <c r="AO13" s="25"/>
      <c r="AP13" s="25"/>
      <c r="AQ13" s="23"/>
      <c r="BE13" s="208"/>
      <c r="BS13" s="18" t="s">
        <v>9</v>
      </c>
    </row>
    <row r="14" spans="1:73" ht="15">
      <c r="B14" s="22"/>
      <c r="C14" s="25"/>
      <c r="D14" s="25"/>
      <c r="E14" s="212" t="s">
        <v>464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9" t="s">
        <v>30</v>
      </c>
      <c r="AL14" s="25"/>
      <c r="AM14" s="25"/>
      <c r="AN14" s="172" t="s">
        <v>466</v>
      </c>
      <c r="AO14" s="25"/>
      <c r="AP14" s="25"/>
      <c r="AQ14" s="23"/>
      <c r="BE14" s="208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208"/>
      <c r="BS15" s="18" t="s">
        <v>6</v>
      </c>
    </row>
    <row r="16" spans="1:73" ht="14.45" customHeight="1">
      <c r="B16" s="22"/>
      <c r="C16" s="25"/>
      <c r="D16" s="29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28</v>
      </c>
      <c r="AL16" s="25"/>
      <c r="AM16" s="25"/>
      <c r="AN16" s="27" t="s">
        <v>33</v>
      </c>
      <c r="AO16" s="25"/>
      <c r="AP16" s="25"/>
      <c r="AQ16" s="23"/>
      <c r="BE16" s="208"/>
      <c r="BS16" s="18" t="s">
        <v>6</v>
      </c>
    </row>
    <row r="17" spans="2:71" ht="18.600000000000001" customHeight="1">
      <c r="B17" s="22"/>
      <c r="C17" s="25"/>
      <c r="D17" s="25"/>
      <c r="E17" s="27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5</v>
      </c>
      <c r="AO17" s="25"/>
      <c r="AP17" s="25"/>
      <c r="AQ17" s="23"/>
      <c r="BE17" s="208"/>
      <c r="BS17" s="18" t="s">
        <v>35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208"/>
      <c r="BS18" s="18" t="s">
        <v>9</v>
      </c>
    </row>
    <row r="19" spans="2:71" ht="14.45" customHeight="1">
      <c r="B19" s="22"/>
      <c r="C19" s="25"/>
      <c r="D19" s="29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28</v>
      </c>
      <c r="AL19" s="25"/>
      <c r="AM19" s="25"/>
      <c r="AN19" s="27" t="s">
        <v>5</v>
      </c>
      <c r="AO19" s="25"/>
      <c r="AP19" s="25"/>
      <c r="AQ19" s="23"/>
      <c r="BE19" s="208"/>
      <c r="BS19" s="18" t="s">
        <v>9</v>
      </c>
    </row>
    <row r="20" spans="2:71" ht="18.600000000000001" customHeight="1">
      <c r="B20" s="22"/>
      <c r="C20" s="25"/>
      <c r="D20" s="25"/>
      <c r="E20" s="27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5</v>
      </c>
      <c r="AO20" s="25"/>
      <c r="AP20" s="25"/>
      <c r="AQ20" s="23"/>
      <c r="BE20" s="208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208"/>
    </row>
    <row r="22" spans="2:71" ht="15">
      <c r="B22" s="22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208"/>
    </row>
    <row r="23" spans="2:71" ht="16.5" customHeight="1">
      <c r="B23" s="22"/>
      <c r="C23" s="25"/>
      <c r="D23" s="25"/>
      <c r="E23" s="214" t="s">
        <v>5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5"/>
      <c r="AP23" s="25"/>
      <c r="AQ23" s="23"/>
      <c r="BE23" s="208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208"/>
    </row>
    <row r="25" spans="2:71" ht="6.95" customHeight="1">
      <c r="B25" s="22"/>
      <c r="C25" s="25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5"/>
      <c r="AQ25" s="23"/>
      <c r="BE25" s="208"/>
    </row>
    <row r="26" spans="2:71" ht="14.45" customHeight="1">
      <c r="B26" s="22"/>
      <c r="C26" s="25"/>
      <c r="D26" s="32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15">
        <f>ROUND(AG87,2)</f>
        <v>621648.04</v>
      </c>
      <c r="AL26" s="210"/>
      <c r="AM26" s="210"/>
      <c r="AN26" s="210"/>
      <c r="AO26" s="210"/>
      <c r="AP26" s="25"/>
      <c r="AQ26" s="23"/>
      <c r="BE26" s="208"/>
    </row>
    <row r="27" spans="2:71" ht="14.45" customHeight="1">
      <c r="B27" s="22"/>
      <c r="C27" s="25"/>
      <c r="D27" s="32" t="s">
        <v>40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15">
        <f>ROUND(AG90,2)</f>
        <v>0</v>
      </c>
      <c r="AL27" s="215"/>
      <c r="AM27" s="215"/>
      <c r="AN27" s="215"/>
      <c r="AO27" s="215"/>
      <c r="AP27" s="25"/>
      <c r="AQ27" s="23"/>
      <c r="BE27" s="208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208"/>
    </row>
    <row r="29" spans="2:71" s="1" customFormat="1" ht="25.9" customHeight="1">
      <c r="B29" s="33"/>
      <c r="C29" s="34"/>
      <c r="D29" s="36" t="s">
        <v>41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16">
        <f>ROUND(AK26+AK27,2)</f>
        <v>621648.04</v>
      </c>
      <c r="AL29" s="217"/>
      <c r="AM29" s="217"/>
      <c r="AN29" s="217"/>
      <c r="AO29" s="217"/>
      <c r="AP29" s="34"/>
      <c r="AQ29" s="35"/>
      <c r="BE29" s="208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208"/>
    </row>
    <row r="31" spans="2:71" s="2" customFormat="1" ht="14.45" customHeight="1">
      <c r="B31" s="38"/>
      <c r="C31" s="39"/>
      <c r="D31" s="40" t="s">
        <v>42</v>
      </c>
      <c r="E31" s="39"/>
      <c r="F31" s="40" t="s">
        <v>43</v>
      </c>
      <c r="G31" s="39"/>
      <c r="H31" s="39"/>
      <c r="I31" s="39"/>
      <c r="J31" s="39"/>
      <c r="K31" s="39"/>
      <c r="L31" s="187">
        <v>0.21</v>
      </c>
      <c r="M31" s="188"/>
      <c r="N31" s="188"/>
      <c r="O31" s="188"/>
      <c r="P31" s="39"/>
      <c r="Q31" s="39"/>
      <c r="R31" s="39"/>
      <c r="S31" s="39"/>
      <c r="T31" s="42" t="s">
        <v>44</v>
      </c>
      <c r="U31" s="39"/>
      <c r="V31" s="39"/>
      <c r="W31" s="189">
        <f>ROUND(AZ87+SUM(CD91:CD95),2)</f>
        <v>621648.04</v>
      </c>
      <c r="X31" s="188"/>
      <c r="Y31" s="188"/>
      <c r="Z31" s="188"/>
      <c r="AA31" s="188"/>
      <c r="AB31" s="188"/>
      <c r="AC31" s="188"/>
      <c r="AD31" s="188"/>
      <c r="AE31" s="188"/>
      <c r="AF31" s="39"/>
      <c r="AG31" s="39"/>
      <c r="AH31" s="39"/>
      <c r="AI31" s="39"/>
      <c r="AJ31" s="39"/>
      <c r="AK31" s="189">
        <f>ROUND(AV87+SUM(BY91:BY95),2)</f>
        <v>130546.09</v>
      </c>
      <c r="AL31" s="188"/>
      <c r="AM31" s="188"/>
      <c r="AN31" s="188"/>
      <c r="AO31" s="188"/>
      <c r="AP31" s="39"/>
      <c r="AQ31" s="43"/>
      <c r="BE31" s="208"/>
    </row>
    <row r="32" spans="2:71" s="2" customFormat="1" ht="14.45" customHeight="1">
      <c r="B32" s="38"/>
      <c r="C32" s="39"/>
      <c r="D32" s="39"/>
      <c r="E32" s="39"/>
      <c r="F32" s="40" t="s">
        <v>45</v>
      </c>
      <c r="G32" s="39"/>
      <c r="H32" s="39"/>
      <c r="I32" s="39"/>
      <c r="J32" s="39"/>
      <c r="K32" s="39"/>
      <c r="L32" s="187">
        <v>0.15</v>
      </c>
      <c r="M32" s="188"/>
      <c r="N32" s="188"/>
      <c r="O32" s="188"/>
      <c r="P32" s="39"/>
      <c r="Q32" s="39"/>
      <c r="R32" s="39"/>
      <c r="S32" s="39"/>
      <c r="T32" s="42" t="s">
        <v>44</v>
      </c>
      <c r="U32" s="39"/>
      <c r="V32" s="39"/>
      <c r="W32" s="189">
        <f>ROUND(BA87+SUM(CE91:CE95),2)</f>
        <v>0</v>
      </c>
      <c r="X32" s="188"/>
      <c r="Y32" s="188"/>
      <c r="Z32" s="188"/>
      <c r="AA32" s="188"/>
      <c r="AB32" s="188"/>
      <c r="AC32" s="188"/>
      <c r="AD32" s="188"/>
      <c r="AE32" s="188"/>
      <c r="AF32" s="39"/>
      <c r="AG32" s="39"/>
      <c r="AH32" s="39"/>
      <c r="AI32" s="39"/>
      <c r="AJ32" s="39"/>
      <c r="AK32" s="189">
        <f>ROUND(AW87+SUM(BZ91:BZ95),2)</f>
        <v>0</v>
      </c>
      <c r="AL32" s="188"/>
      <c r="AM32" s="188"/>
      <c r="AN32" s="188"/>
      <c r="AO32" s="188"/>
      <c r="AP32" s="39"/>
      <c r="AQ32" s="43"/>
      <c r="BE32" s="208"/>
    </row>
    <row r="33" spans="2:57" s="2" customFormat="1" ht="14.45" hidden="1" customHeight="1">
      <c r="B33" s="38"/>
      <c r="C33" s="39"/>
      <c r="D33" s="39"/>
      <c r="E33" s="39"/>
      <c r="F33" s="40" t="s">
        <v>46</v>
      </c>
      <c r="G33" s="39"/>
      <c r="H33" s="39"/>
      <c r="I33" s="39"/>
      <c r="J33" s="39"/>
      <c r="K33" s="39"/>
      <c r="L33" s="187">
        <v>0.21</v>
      </c>
      <c r="M33" s="188"/>
      <c r="N33" s="188"/>
      <c r="O33" s="188"/>
      <c r="P33" s="39"/>
      <c r="Q33" s="39"/>
      <c r="R33" s="39"/>
      <c r="S33" s="39"/>
      <c r="T33" s="42" t="s">
        <v>44</v>
      </c>
      <c r="U33" s="39"/>
      <c r="V33" s="39"/>
      <c r="W33" s="189">
        <f>ROUND(BB87+SUM(CF91:CF95),2)</f>
        <v>0</v>
      </c>
      <c r="X33" s="188"/>
      <c r="Y33" s="188"/>
      <c r="Z33" s="188"/>
      <c r="AA33" s="188"/>
      <c r="AB33" s="188"/>
      <c r="AC33" s="188"/>
      <c r="AD33" s="188"/>
      <c r="AE33" s="188"/>
      <c r="AF33" s="39"/>
      <c r="AG33" s="39"/>
      <c r="AH33" s="39"/>
      <c r="AI33" s="39"/>
      <c r="AJ33" s="39"/>
      <c r="AK33" s="189">
        <v>0</v>
      </c>
      <c r="AL33" s="188"/>
      <c r="AM33" s="188"/>
      <c r="AN33" s="188"/>
      <c r="AO33" s="188"/>
      <c r="AP33" s="39"/>
      <c r="AQ33" s="43"/>
      <c r="BE33" s="208"/>
    </row>
    <row r="34" spans="2:57" s="2" customFormat="1" ht="14.45" hidden="1" customHeight="1">
      <c r="B34" s="38"/>
      <c r="C34" s="39"/>
      <c r="D34" s="39"/>
      <c r="E34" s="39"/>
      <c r="F34" s="40" t="s">
        <v>47</v>
      </c>
      <c r="G34" s="39"/>
      <c r="H34" s="39"/>
      <c r="I34" s="39"/>
      <c r="J34" s="39"/>
      <c r="K34" s="39"/>
      <c r="L34" s="187">
        <v>0.15</v>
      </c>
      <c r="M34" s="188"/>
      <c r="N34" s="188"/>
      <c r="O34" s="188"/>
      <c r="P34" s="39"/>
      <c r="Q34" s="39"/>
      <c r="R34" s="39"/>
      <c r="S34" s="39"/>
      <c r="T34" s="42" t="s">
        <v>44</v>
      </c>
      <c r="U34" s="39"/>
      <c r="V34" s="39"/>
      <c r="W34" s="189">
        <f>ROUND(BC87+SUM(CG91:CG95),2)</f>
        <v>0</v>
      </c>
      <c r="X34" s="188"/>
      <c r="Y34" s="188"/>
      <c r="Z34" s="188"/>
      <c r="AA34" s="188"/>
      <c r="AB34" s="188"/>
      <c r="AC34" s="188"/>
      <c r="AD34" s="188"/>
      <c r="AE34" s="188"/>
      <c r="AF34" s="39"/>
      <c r="AG34" s="39"/>
      <c r="AH34" s="39"/>
      <c r="AI34" s="39"/>
      <c r="AJ34" s="39"/>
      <c r="AK34" s="189">
        <v>0</v>
      </c>
      <c r="AL34" s="188"/>
      <c r="AM34" s="188"/>
      <c r="AN34" s="188"/>
      <c r="AO34" s="188"/>
      <c r="AP34" s="39"/>
      <c r="AQ34" s="43"/>
      <c r="BE34" s="208"/>
    </row>
    <row r="35" spans="2:57" s="2" customFormat="1" ht="14.45" hidden="1" customHeight="1">
      <c r="B35" s="38"/>
      <c r="C35" s="39"/>
      <c r="D35" s="39"/>
      <c r="E35" s="39"/>
      <c r="F35" s="40" t="s">
        <v>48</v>
      </c>
      <c r="G35" s="39"/>
      <c r="H35" s="39"/>
      <c r="I35" s="39"/>
      <c r="J35" s="39"/>
      <c r="K35" s="39"/>
      <c r="L35" s="187">
        <v>0</v>
      </c>
      <c r="M35" s="188"/>
      <c r="N35" s="188"/>
      <c r="O35" s="188"/>
      <c r="P35" s="39"/>
      <c r="Q35" s="39"/>
      <c r="R35" s="39"/>
      <c r="S35" s="39"/>
      <c r="T35" s="42" t="s">
        <v>44</v>
      </c>
      <c r="U35" s="39"/>
      <c r="V35" s="39"/>
      <c r="W35" s="189">
        <f>ROUND(BD87+SUM(CH91:CH95),2)</f>
        <v>0</v>
      </c>
      <c r="X35" s="188"/>
      <c r="Y35" s="188"/>
      <c r="Z35" s="188"/>
      <c r="AA35" s="188"/>
      <c r="AB35" s="188"/>
      <c r="AC35" s="188"/>
      <c r="AD35" s="188"/>
      <c r="AE35" s="188"/>
      <c r="AF35" s="39"/>
      <c r="AG35" s="39"/>
      <c r="AH35" s="39"/>
      <c r="AI35" s="39"/>
      <c r="AJ35" s="39"/>
      <c r="AK35" s="189">
        <v>0</v>
      </c>
      <c r="AL35" s="188"/>
      <c r="AM35" s="188"/>
      <c r="AN35" s="188"/>
      <c r="AO35" s="188"/>
      <c r="AP35" s="39"/>
      <c r="AQ35" s="43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" customHeight="1">
      <c r="B37" s="33"/>
      <c r="C37" s="44"/>
      <c r="D37" s="45" t="s">
        <v>49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50</v>
      </c>
      <c r="U37" s="46"/>
      <c r="V37" s="46"/>
      <c r="W37" s="46"/>
      <c r="X37" s="190" t="s">
        <v>51</v>
      </c>
      <c r="Y37" s="191"/>
      <c r="Z37" s="191"/>
      <c r="AA37" s="191"/>
      <c r="AB37" s="191"/>
      <c r="AC37" s="46"/>
      <c r="AD37" s="46"/>
      <c r="AE37" s="46"/>
      <c r="AF37" s="46"/>
      <c r="AG37" s="46"/>
      <c r="AH37" s="46"/>
      <c r="AI37" s="46"/>
      <c r="AJ37" s="46"/>
      <c r="AK37" s="203">
        <f>SUM(AK29:AK35)</f>
        <v>752194.13</v>
      </c>
      <c r="AL37" s="191"/>
      <c r="AM37" s="191"/>
      <c r="AN37" s="191"/>
      <c r="AO37" s="204"/>
      <c r="AP37" s="44"/>
      <c r="AQ37" s="35"/>
    </row>
    <row r="38" spans="2:57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3"/>
      <c r="C49" s="34"/>
      <c r="D49" s="48" t="s">
        <v>52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53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2"/>
      <c r="C50" s="25"/>
      <c r="D50" s="51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2"/>
      <c r="AA50" s="25"/>
      <c r="AB50" s="25"/>
      <c r="AC50" s="51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2"/>
      <c r="AP50" s="25"/>
      <c r="AQ50" s="23"/>
    </row>
    <row r="51" spans="2:43">
      <c r="B51" s="22"/>
      <c r="C51" s="25"/>
      <c r="D51" s="51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2"/>
      <c r="AA51" s="25"/>
      <c r="AB51" s="25"/>
      <c r="AC51" s="51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2"/>
      <c r="AP51" s="25"/>
      <c r="AQ51" s="23"/>
    </row>
    <row r="52" spans="2:43">
      <c r="B52" s="22"/>
      <c r="C52" s="25"/>
      <c r="D52" s="51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2"/>
      <c r="AA52" s="25"/>
      <c r="AB52" s="25"/>
      <c r="AC52" s="51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2"/>
      <c r="AP52" s="25"/>
      <c r="AQ52" s="23"/>
    </row>
    <row r="53" spans="2:43">
      <c r="B53" s="22"/>
      <c r="C53" s="25"/>
      <c r="D53" s="51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2"/>
      <c r="AA53" s="25"/>
      <c r="AB53" s="25"/>
      <c r="AC53" s="51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2"/>
      <c r="AP53" s="25"/>
      <c r="AQ53" s="23"/>
    </row>
    <row r="54" spans="2:43">
      <c r="B54" s="22"/>
      <c r="C54" s="25"/>
      <c r="D54" s="51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2"/>
      <c r="AA54" s="25"/>
      <c r="AB54" s="25"/>
      <c r="AC54" s="51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2"/>
      <c r="AP54" s="25"/>
      <c r="AQ54" s="23"/>
    </row>
    <row r="55" spans="2:43">
      <c r="B55" s="22"/>
      <c r="C55" s="25"/>
      <c r="D55" s="51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2"/>
      <c r="AA55" s="25"/>
      <c r="AB55" s="25"/>
      <c r="AC55" s="51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2"/>
      <c r="AP55" s="25"/>
      <c r="AQ55" s="23"/>
    </row>
    <row r="56" spans="2:43">
      <c r="B56" s="22"/>
      <c r="C56" s="25"/>
      <c r="D56" s="51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2"/>
      <c r="AA56" s="25"/>
      <c r="AB56" s="25"/>
      <c r="AC56" s="51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2"/>
      <c r="AP56" s="25"/>
      <c r="AQ56" s="23"/>
    </row>
    <row r="57" spans="2:43">
      <c r="B57" s="22"/>
      <c r="C57" s="25"/>
      <c r="D57" s="51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2"/>
      <c r="AA57" s="25"/>
      <c r="AB57" s="25"/>
      <c r="AC57" s="51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2"/>
      <c r="AP57" s="25"/>
      <c r="AQ57" s="23"/>
    </row>
    <row r="58" spans="2:43" s="1" customFormat="1" ht="15">
      <c r="B58" s="33"/>
      <c r="C58" s="34"/>
      <c r="D58" s="53" t="s">
        <v>54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55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54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55</v>
      </c>
      <c r="AN58" s="54"/>
      <c r="AO58" s="56"/>
      <c r="AP58" s="34"/>
      <c r="AQ58" s="35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3"/>
      <c r="C60" s="34"/>
      <c r="D60" s="48" t="s">
        <v>56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57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2"/>
      <c r="C61" s="25"/>
      <c r="D61" s="51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2"/>
      <c r="AA61" s="25"/>
      <c r="AB61" s="25"/>
      <c r="AC61" s="51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2"/>
      <c r="AP61" s="25"/>
      <c r="AQ61" s="23"/>
    </row>
    <row r="62" spans="2:43">
      <c r="B62" s="22"/>
      <c r="C62" s="25"/>
      <c r="D62" s="51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2"/>
      <c r="AA62" s="25"/>
      <c r="AB62" s="25"/>
      <c r="AC62" s="51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2"/>
      <c r="AP62" s="25"/>
      <c r="AQ62" s="23"/>
    </row>
    <row r="63" spans="2:43">
      <c r="B63" s="22"/>
      <c r="C63" s="25"/>
      <c r="D63" s="51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2"/>
      <c r="AA63" s="25"/>
      <c r="AB63" s="25"/>
      <c r="AC63" s="51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2"/>
      <c r="AP63" s="25"/>
      <c r="AQ63" s="23"/>
    </row>
    <row r="64" spans="2:43">
      <c r="B64" s="22"/>
      <c r="C64" s="25"/>
      <c r="D64" s="51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2"/>
      <c r="AA64" s="25"/>
      <c r="AB64" s="25"/>
      <c r="AC64" s="51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2"/>
      <c r="AP64" s="25"/>
      <c r="AQ64" s="23"/>
    </row>
    <row r="65" spans="2:43">
      <c r="B65" s="22"/>
      <c r="C65" s="25"/>
      <c r="D65" s="51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2"/>
      <c r="AA65" s="25"/>
      <c r="AB65" s="25"/>
      <c r="AC65" s="51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2"/>
      <c r="AP65" s="25"/>
      <c r="AQ65" s="23"/>
    </row>
    <row r="66" spans="2:43">
      <c r="B66" s="22"/>
      <c r="C66" s="25"/>
      <c r="D66" s="51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2"/>
      <c r="AA66" s="25"/>
      <c r="AB66" s="25"/>
      <c r="AC66" s="51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2"/>
      <c r="AP66" s="25"/>
      <c r="AQ66" s="23"/>
    </row>
    <row r="67" spans="2:43">
      <c r="B67" s="22"/>
      <c r="C67" s="25"/>
      <c r="D67" s="51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2"/>
      <c r="AA67" s="25"/>
      <c r="AB67" s="25"/>
      <c r="AC67" s="51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2"/>
      <c r="AP67" s="25"/>
      <c r="AQ67" s="23"/>
    </row>
    <row r="68" spans="2:43">
      <c r="B68" s="22"/>
      <c r="C68" s="25"/>
      <c r="D68" s="51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2"/>
      <c r="AA68" s="25"/>
      <c r="AB68" s="25"/>
      <c r="AC68" s="51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2"/>
      <c r="AP68" s="25"/>
      <c r="AQ68" s="23"/>
    </row>
    <row r="69" spans="2:43" s="1" customFormat="1" ht="15">
      <c r="B69" s="33"/>
      <c r="C69" s="34"/>
      <c r="D69" s="53" t="s">
        <v>54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55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54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55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78" t="s">
        <v>58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179"/>
      <c r="AK76" s="179"/>
      <c r="AL76" s="179"/>
      <c r="AM76" s="179"/>
      <c r="AN76" s="179"/>
      <c r="AO76" s="179"/>
      <c r="AP76" s="179"/>
      <c r="AQ76" s="35"/>
    </row>
    <row r="77" spans="2:43" s="3" customFormat="1" ht="14.45" customHeight="1">
      <c r="B77" s="63"/>
      <c r="C77" s="29" t="s">
        <v>16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2018_04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19</v>
      </c>
      <c r="D78" s="68"/>
      <c r="E78" s="68"/>
      <c r="F78" s="68"/>
      <c r="G78" s="68"/>
      <c r="H78" s="68"/>
      <c r="I78" s="68"/>
      <c r="J78" s="68"/>
      <c r="K78" s="68"/>
      <c r="L78" s="180" t="str">
        <f>K6</f>
        <v>Komunikace a inženýrské sítě-lokalita Skrbovická 2</v>
      </c>
      <c r="M78" s="181"/>
      <c r="N78" s="181"/>
      <c r="O78" s="181"/>
      <c r="P78" s="181"/>
      <c r="Q78" s="181"/>
      <c r="R78" s="181"/>
      <c r="S78" s="181"/>
      <c r="T78" s="181"/>
      <c r="U78" s="181"/>
      <c r="V78" s="181"/>
      <c r="W78" s="181"/>
      <c r="X78" s="181"/>
      <c r="Y78" s="181"/>
      <c r="Z78" s="181"/>
      <c r="AA78" s="181"/>
      <c r="AB78" s="181"/>
      <c r="AC78" s="181"/>
      <c r="AD78" s="181"/>
      <c r="AE78" s="181"/>
      <c r="AF78" s="181"/>
      <c r="AG78" s="181"/>
      <c r="AH78" s="181"/>
      <c r="AI78" s="181"/>
      <c r="AJ78" s="181"/>
      <c r="AK78" s="181"/>
      <c r="AL78" s="181"/>
      <c r="AM78" s="181"/>
      <c r="AN78" s="181"/>
      <c r="AO78" s="181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>
      <c r="B80" s="33"/>
      <c r="C80" s="29" t="s">
        <v>23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Bruntál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9" t="s">
        <v>25</v>
      </c>
      <c r="AJ80" s="34"/>
      <c r="AK80" s="34"/>
      <c r="AL80" s="34"/>
      <c r="AM80" s="71" t="str">
        <f>IF(AN8= "","",AN8)</f>
        <v>8. 6. 2018</v>
      </c>
      <c r="AN80" s="34"/>
      <c r="AO80" s="34"/>
      <c r="AP80" s="34"/>
      <c r="AQ80" s="35"/>
    </row>
    <row r="81" spans="1:89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 ht="15">
      <c r="B82" s="33"/>
      <c r="C82" s="29" t="s">
        <v>27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>Město Bruntál, Nádražní 994/20, 792 01 Druntál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9" t="s">
        <v>32</v>
      </c>
      <c r="AJ82" s="34"/>
      <c r="AK82" s="34"/>
      <c r="AL82" s="34"/>
      <c r="AM82" s="182" t="str">
        <f>IF(E17="","",E17)</f>
        <v>CIVIL projects s.r.o., Malý Koloredov 2377,FM</v>
      </c>
      <c r="AN82" s="182"/>
      <c r="AO82" s="182"/>
      <c r="AP82" s="182"/>
      <c r="AQ82" s="35"/>
      <c r="AS82" s="183" t="s">
        <v>59</v>
      </c>
      <c r="AT82" s="184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89" s="1" customFormat="1" ht="15">
      <c r="B83" s="33"/>
      <c r="C83" s="29" t="s">
        <v>31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>KARETA s.r.o., Krnovská 1877/51, 792 01 Bruntál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9" t="s">
        <v>36</v>
      </c>
      <c r="AJ83" s="34"/>
      <c r="AK83" s="34"/>
      <c r="AL83" s="34"/>
      <c r="AM83" s="182" t="str">
        <f>IF(E20="","",E20)</f>
        <v>Petr Gnida</v>
      </c>
      <c r="AN83" s="182"/>
      <c r="AO83" s="182"/>
      <c r="AP83" s="182"/>
      <c r="AQ83" s="35"/>
      <c r="AS83" s="185"/>
      <c r="AT83" s="186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89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185"/>
      <c r="AT84" s="186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89" s="1" customFormat="1" ht="29.25" customHeight="1">
      <c r="B85" s="33"/>
      <c r="C85" s="194" t="s">
        <v>60</v>
      </c>
      <c r="D85" s="195"/>
      <c r="E85" s="195"/>
      <c r="F85" s="195"/>
      <c r="G85" s="195"/>
      <c r="H85" s="73"/>
      <c r="I85" s="196" t="s">
        <v>61</v>
      </c>
      <c r="J85" s="195"/>
      <c r="K85" s="195"/>
      <c r="L85" s="195"/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6" t="s">
        <v>62</v>
      </c>
      <c r="AH85" s="195"/>
      <c r="AI85" s="195"/>
      <c r="AJ85" s="195"/>
      <c r="AK85" s="195"/>
      <c r="AL85" s="195"/>
      <c r="AM85" s="195"/>
      <c r="AN85" s="196" t="s">
        <v>63</v>
      </c>
      <c r="AO85" s="195"/>
      <c r="AP85" s="197"/>
      <c r="AQ85" s="35"/>
      <c r="AS85" s="74" t="s">
        <v>64</v>
      </c>
      <c r="AT85" s="75" t="s">
        <v>65</v>
      </c>
      <c r="AU85" s="75" t="s">
        <v>66</v>
      </c>
      <c r="AV85" s="75" t="s">
        <v>67</v>
      </c>
      <c r="AW85" s="75" t="s">
        <v>68</v>
      </c>
      <c r="AX85" s="75" t="s">
        <v>69</v>
      </c>
      <c r="AY85" s="75" t="s">
        <v>70</v>
      </c>
      <c r="AZ85" s="75" t="s">
        <v>71</v>
      </c>
      <c r="BA85" s="75" t="s">
        <v>72</v>
      </c>
      <c r="BB85" s="75" t="s">
        <v>73</v>
      </c>
      <c r="BC85" s="75" t="s">
        <v>74</v>
      </c>
      <c r="BD85" s="76" t="s">
        <v>75</v>
      </c>
    </row>
    <row r="86" spans="1:89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>
      <c r="B87" s="66"/>
      <c r="C87" s="78" t="s">
        <v>76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201">
        <f>ROUND(AG88,2)</f>
        <v>621648.04</v>
      </c>
      <c r="AH87" s="201"/>
      <c r="AI87" s="201"/>
      <c r="AJ87" s="201"/>
      <c r="AK87" s="201"/>
      <c r="AL87" s="201"/>
      <c r="AM87" s="201"/>
      <c r="AN87" s="202">
        <f>SUM(AG87,AT87)</f>
        <v>752194.13</v>
      </c>
      <c r="AO87" s="202"/>
      <c r="AP87" s="202"/>
      <c r="AQ87" s="69"/>
      <c r="AS87" s="80">
        <f>ROUND(AS88,2)</f>
        <v>0</v>
      </c>
      <c r="AT87" s="81">
        <f>ROUND(SUM(AV87:AW87),2)</f>
        <v>130546.09</v>
      </c>
      <c r="AU87" s="82">
        <f>ROUND(AU88,5)</f>
        <v>0</v>
      </c>
      <c r="AV87" s="81">
        <f>ROUND(AZ87*L31,2)</f>
        <v>130546.09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ROUND(AZ88,2)</f>
        <v>621648.04</v>
      </c>
      <c r="BA87" s="81">
        <f>ROUND(BA88,2)</f>
        <v>0</v>
      </c>
      <c r="BB87" s="81">
        <f>ROUND(BB88,2)</f>
        <v>0</v>
      </c>
      <c r="BC87" s="81">
        <f>ROUND(BC88,2)</f>
        <v>0</v>
      </c>
      <c r="BD87" s="83">
        <f>ROUND(BD88,2)</f>
        <v>0</v>
      </c>
      <c r="BS87" s="84" t="s">
        <v>77</v>
      </c>
      <c r="BT87" s="84" t="s">
        <v>78</v>
      </c>
      <c r="BU87" s="85" t="s">
        <v>79</v>
      </c>
      <c r="BV87" s="84" t="s">
        <v>80</v>
      </c>
      <c r="BW87" s="84" t="s">
        <v>81</v>
      </c>
      <c r="BX87" s="84" t="s">
        <v>82</v>
      </c>
    </row>
    <row r="88" spans="1:89" s="5" customFormat="1" ht="16.5" customHeight="1">
      <c r="A88" s="86" t="s">
        <v>83</v>
      </c>
      <c r="B88" s="87"/>
      <c r="C88" s="88"/>
      <c r="D88" s="200" t="s">
        <v>84</v>
      </c>
      <c r="E88" s="200"/>
      <c r="F88" s="200"/>
      <c r="G88" s="200"/>
      <c r="H88" s="200"/>
      <c r="I88" s="89"/>
      <c r="J88" s="200" t="s">
        <v>85</v>
      </c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200"/>
      <c r="Z88" s="200"/>
      <c r="AA88" s="200"/>
      <c r="AB88" s="200"/>
      <c r="AC88" s="200"/>
      <c r="AD88" s="200"/>
      <c r="AE88" s="200"/>
      <c r="AF88" s="200"/>
      <c r="AG88" s="198">
        <f>'SO06.1 - VODOVODNÍ ŘAD'!M30</f>
        <v>621648.04</v>
      </c>
      <c r="AH88" s="199"/>
      <c r="AI88" s="199"/>
      <c r="AJ88" s="199"/>
      <c r="AK88" s="199"/>
      <c r="AL88" s="199"/>
      <c r="AM88" s="199"/>
      <c r="AN88" s="198">
        <f>SUM(AG88,AT88)</f>
        <v>752194.13</v>
      </c>
      <c r="AO88" s="199"/>
      <c r="AP88" s="199"/>
      <c r="AQ88" s="90"/>
      <c r="AS88" s="91">
        <f>'SO06.1 - VODOVODNÍ ŘAD'!M28</f>
        <v>0</v>
      </c>
      <c r="AT88" s="92">
        <f>ROUND(SUM(AV88:AW88),2)</f>
        <v>130546.09</v>
      </c>
      <c r="AU88" s="93">
        <f>'SO06.1 - VODOVODNÍ ŘAD'!W126</f>
        <v>0</v>
      </c>
      <c r="AV88" s="92">
        <f>'SO06.1 - VODOVODNÍ ŘAD'!M32</f>
        <v>130546.09</v>
      </c>
      <c r="AW88" s="92">
        <f>'SO06.1 - VODOVODNÍ ŘAD'!M33</f>
        <v>0</v>
      </c>
      <c r="AX88" s="92">
        <f>'SO06.1 - VODOVODNÍ ŘAD'!M34</f>
        <v>0</v>
      </c>
      <c r="AY88" s="92">
        <f>'SO06.1 - VODOVODNÍ ŘAD'!M35</f>
        <v>0</v>
      </c>
      <c r="AZ88" s="92">
        <f>'SO06.1 - VODOVODNÍ ŘAD'!H32</f>
        <v>621648.04</v>
      </c>
      <c r="BA88" s="92">
        <f>'SO06.1 - VODOVODNÍ ŘAD'!H33</f>
        <v>0</v>
      </c>
      <c r="BB88" s="92">
        <f>'SO06.1 - VODOVODNÍ ŘAD'!H34</f>
        <v>0</v>
      </c>
      <c r="BC88" s="92">
        <f>'SO06.1 - VODOVODNÍ ŘAD'!H35</f>
        <v>0</v>
      </c>
      <c r="BD88" s="94">
        <f>'SO06.1 - VODOVODNÍ ŘAD'!H36</f>
        <v>0</v>
      </c>
      <c r="BT88" s="95" t="s">
        <v>86</v>
      </c>
      <c r="BV88" s="95" t="s">
        <v>80</v>
      </c>
      <c r="BW88" s="95" t="s">
        <v>87</v>
      </c>
      <c r="BX88" s="95" t="s">
        <v>81</v>
      </c>
    </row>
    <row r="89" spans="1:89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>
      <c r="B90" s="33"/>
      <c r="C90" s="78" t="s">
        <v>88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202">
        <f>ROUND(SUM(AG91:AG94),2)</f>
        <v>0</v>
      </c>
      <c r="AH90" s="202"/>
      <c r="AI90" s="202"/>
      <c r="AJ90" s="202"/>
      <c r="AK90" s="202"/>
      <c r="AL90" s="202"/>
      <c r="AM90" s="202"/>
      <c r="AN90" s="202">
        <f>ROUND(SUM(AN91:AN94),2)</f>
        <v>0</v>
      </c>
      <c r="AO90" s="202"/>
      <c r="AP90" s="202"/>
      <c r="AQ90" s="35"/>
      <c r="AS90" s="74" t="s">
        <v>89</v>
      </c>
      <c r="AT90" s="75" t="s">
        <v>90</v>
      </c>
      <c r="AU90" s="75" t="s">
        <v>42</v>
      </c>
      <c r="AV90" s="76" t="s">
        <v>65</v>
      </c>
    </row>
    <row r="91" spans="1:89" s="1" customFormat="1" ht="19.899999999999999" customHeight="1">
      <c r="B91" s="33"/>
      <c r="C91" s="34"/>
      <c r="D91" s="96" t="s">
        <v>91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176">
        <f>ROUND(AG87*AS91,2)</f>
        <v>0</v>
      </c>
      <c r="AH91" s="177"/>
      <c r="AI91" s="177"/>
      <c r="AJ91" s="177"/>
      <c r="AK91" s="177"/>
      <c r="AL91" s="177"/>
      <c r="AM91" s="177"/>
      <c r="AN91" s="177">
        <f>ROUND(AG91+AV91,2)</f>
        <v>0</v>
      </c>
      <c r="AO91" s="177"/>
      <c r="AP91" s="177"/>
      <c r="AQ91" s="35"/>
      <c r="AS91" s="97">
        <v>0</v>
      </c>
      <c r="AT91" s="98" t="s">
        <v>92</v>
      </c>
      <c r="AU91" s="98" t="s">
        <v>43</v>
      </c>
      <c r="AV91" s="99">
        <f>ROUND(IF(AU91="základní",AG91*L31,IF(AU91="snížená",AG91*L32,0)),2)</f>
        <v>0</v>
      </c>
      <c r="BV91" s="18" t="s">
        <v>93</v>
      </c>
      <c r="BY91" s="100">
        <f>IF(AU91="základní",AV91,0)</f>
        <v>0</v>
      </c>
      <c r="BZ91" s="100">
        <f>IF(AU91="snížená",AV91,0)</f>
        <v>0</v>
      </c>
      <c r="CA91" s="100">
        <v>0</v>
      </c>
      <c r="CB91" s="100">
        <v>0</v>
      </c>
      <c r="CC91" s="100">
        <v>0</v>
      </c>
      <c r="CD91" s="100">
        <f>IF(AU91="základní",AG91,0)</f>
        <v>0</v>
      </c>
      <c r="CE91" s="100">
        <f>IF(AU91="snížená",AG91,0)</f>
        <v>0</v>
      </c>
      <c r="CF91" s="100">
        <f>IF(AU91="zákl. přenesená",AG91,0)</f>
        <v>0</v>
      </c>
      <c r="CG91" s="100">
        <f>IF(AU91="sníž. přenesená",AG91,0)</f>
        <v>0</v>
      </c>
      <c r="CH91" s="100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3"/>
      <c r="C92" s="34"/>
      <c r="D92" s="192" t="s">
        <v>94</v>
      </c>
      <c r="E92" s="193"/>
      <c r="F92" s="193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34"/>
      <c r="AD92" s="34"/>
      <c r="AE92" s="34"/>
      <c r="AF92" s="34"/>
      <c r="AG92" s="176">
        <f>AG87*AS92</f>
        <v>0</v>
      </c>
      <c r="AH92" s="177"/>
      <c r="AI92" s="177"/>
      <c r="AJ92" s="177"/>
      <c r="AK92" s="177"/>
      <c r="AL92" s="177"/>
      <c r="AM92" s="177"/>
      <c r="AN92" s="177">
        <f>AG92+AV92</f>
        <v>0</v>
      </c>
      <c r="AO92" s="177"/>
      <c r="AP92" s="177"/>
      <c r="AQ92" s="35"/>
      <c r="AS92" s="101">
        <v>0</v>
      </c>
      <c r="AT92" s="102" t="s">
        <v>92</v>
      </c>
      <c r="AU92" s="102" t="s">
        <v>43</v>
      </c>
      <c r="AV92" s="103">
        <f>ROUND(IF(AU92="nulová",0,IF(OR(AU92="základní",AU92="zákl. přenesená"),AG92*L31,AG92*L32)),2)</f>
        <v>0</v>
      </c>
      <c r="BV92" s="18" t="s">
        <v>95</v>
      </c>
      <c r="BY92" s="100">
        <f>IF(AU92="základní",AV92,0)</f>
        <v>0</v>
      </c>
      <c r="BZ92" s="100">
        <f>IF(AU92="snížená",AV92,0)</f>
        <v>0</v>
      </c>
      <c r="CA92" s="100">
        <f>IF(AU92="zákl. přenesená",AV92,0)</f>
        <v>0</v>
      </c>
      <c r="CB92" s="100">
        <f>IF(AU92="sníž. přenesená",AV92,0)</f>
        <v>0</v>
      </c>
      <c r="CC92" s="100">
        <f>IF(AU92="nulová",AV92,0)</f>
        <v>0</v>
      </c>
      <c r="CD92" s="100">
        <f>IF(AU92="základní",AG92,0)</f>
        <v>0</v>
      </c>
      <c r="CE92" s="100">
        <f>IF(AU92="snížená",AG92,0)</f>
        <v>0</v>
      </c>
      <c r="CF92" s="100">
        <f>IF(AU92="zákl. přenesená",AG92,0)</f>
        <v>0</v>
      </c>
      <c r="CG92" s="100">
        <f>IF(AU92="sníž. přenesená",AG92,0)</f>
        <v>0</v>
      </c>
      <c r="CH92" s="100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3"/>
      <c r="C93" s="34"/>
      <c r="D93" s="192" t="s">
        <v>94</v>
      </c>
      <c r="E93" s="193"/>
      <c r="F93" s="193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3"/>
      <c r="U93" s="193"/>
      <c r="V93" s="193"/>
      <c r="W93" s="193"/>
      <c r="X93" s="193"/>
      <c r="Y93" s="193"/>
      <c r="Z93" s="193"/>
      <c r="AA93" s="193"/>
      <c r="AB93" s="193"/>
      <c r="AC93" s="34"/>
      <c r="AD93" s="34"/>
      <c r="AE93" s="34"/>
      <c r="AF93" s="34"/>
      <c r="AG93" s="176">
        <f>AG87*AS93</f>
        <v>0</v>
      </c>
      <c r="AH93" s="177"/>
      <c r="AI93" s="177"/>
      <c r="AJ93" s="177"/>
      <c r="AK93" s="177"/>
      <c r="AL93" s="177"/>
      <c r="AM93" s="177"/>
      <c r="AN93" s="177">
        <f>AG93+AV93</f>
        <v>0</v>
      </c>
      <c r="AO93" s="177"/>
      <c r="AP93" s="177"/>
      <c r="AQ93" s="35"/>
      <c r="AS93" s="101">
        <v>0</v>
      </c>
      <c r="AT93" s="102" t="s">
        <v>92</v>
      </c>
      <c r="AU93" s="102" t="s">
        <v>43</v>
      </c>
      <c r="AV93" s="103">
        <f>ROUND(IF(AU93="nulová",0,IF(OR(AU93="základní",AU93="zákl. přenesená"),AG93*L31,AG93*L32)),2)</f>
        <v>0</v>
      </c>
      <c r="BV93" s="18" t="s">
        <v>95</v>
      </c>
      <c r="BY93" s="100">
        <f>IF(AU93="základní",AV93,0)</f>
        <v>0</v>
      </c>
      <c r="BZ93" s="100">
        <f>IF(AU93="snížená",AV93,0)</f>
        <v>0</v>
      </c>
      <c r="CA93" s="100">
        <f>IF(AU93="zákl. přenesená",AV93,0)</f>
        <v>0</v>
      </c>
      <c r="CB93" s="100">
        <f>IF(AU93="sníž. přenesená",AV93,0)</f>
        <v>0</v>
      </c>
      <c r="CC93" s="100">
        <f>IF(AU93="nulová",AV93,0)</f>
        <v>0</v>
      </c>
      <c r="CD93" s="100">
        <f>IF(AU93="základní",AG93,0)</f>
        <v>0</v>
      </c>
      <c r="CE93" s="100">
        <f>IF(AU93="snížená",AG93,0)</f>
        <v>0</v>
      </c>
      <c r="CF93" s="100">
        <f>IF(AU93="zákl. přenesená",AG93,0)</f>
        <v>0</v>
      </c>
      <c r="CG93" s="100">
        <f>IF(AU93="sníž. přenesená",AG93,0)</f>
        <v>0</v>
      </c>
      <c r="CH93" s="100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3"/>
      <c r="C94" s="34"/>
      <c r="D94" s="192" t="s">
        <v>94</v>
      </c>
      <c r="E94" s="193"/>
      <c r="F94" s="193"/>
      <c r="G94" s="193"/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3"/>
      <c r="V94" s="193"/>
      <c r="W94" s="193"/>
      <c r="X94" s="193"/>
      <c r="Y94" s="193"/>
      <c r="Z94" s="193"/>
      <c r="AA94" s="193"/>
      <c r="AB94" s="193"/>
      <c r="AC94" s="34"/>
      <c r="AD94" s="34"/>
      <c r="AE94" s="34"/>
      <c r="AF94" s="34"/>
      <c r="AG94" s="176">
        <f>AG87*AS94</f>
        <v>0</v>
      </c>
      <c r="AH94" s="177"/>
      <c r="AI94" s="177"/>
      <c r="AJ94" s="177"/>
      <c r="AK94" s="177"/>
      <c r="AL94" s="177"/>
      <c r="AM94" s="177"/>
      <c r="AN94" s="177">
        <f>AG94+AV94</f>
        <v>0</v>
      </c>
      <c r="AO94" s="177"/>
      <c r="AP94" s="177"/>
      <c r="AQ94" s="35"/>
      <c r="AS94" s="104">
        <v>0</v>
      </c>
      <c r="AT94" s="105" t="s">
        <v>92</v>
      </c>
      <c r="AU94" s="105" t="s">
        <v>43</v>
      </c>
      <c r="AV94" s="106">
        <f>ROUND(IF(AU94="nulová",0,IF(OR(AU94="základní",AU94="zákl. přenesená"),AG94*L31,AG94*L32)),2)</f>
        <v>0</v>
      </c>
      <c r="BV94" s="18" t="s">
        <v>95</v>
      </c>
      <c r="BY94" s="100">
        <f>IF(AU94="základní",AV94,0)</f>
        <v>0</v>
      </c>
      <c r="BZ94" s="100">
        <f>IF(AU94="snížená",AV94,0)</f>
        <v>0</v>
      </c>
      <c r="CA94" s="100">
        <f>IF(AU94="zákl. přenesená",AV94,0)</f>
        <v>0</v>
      </c>
      <c r="CB94" s="100">
        <f>IF(AU94="sníž. přenesená",AV94,0)</f>
        <v>0</v>
      </c>
      <c r="CC94" s="100">
        <f>IF(AU94="nulová",AV94,0)</f>
        <v>0</v>
      </c>
      <c r="CD94" s="100">
        <f>IF(AU94="základní",AG94,0)</f>
        <v>0</v>
      </c>
      <c r="CE94" s="100">
        <f>IF(AU94="snížená",AG94,0)</f>
        <v>0</v>
      </c>
      <c r="CF94" s="100">
        <f>IF(AU94="zákl. přenesená",AG94,0)</f>
        <v>0</v>
      </c>
      <c r="CG94" s="100">
        <f>IF(AU94="sníž. přenesená",AG94,0)</f>
        <v>0</v>
      </c>
      <c r="CH94" s="100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5"/>
    </row>
    <row r="96" spans="1:89" s="1" customFormat="1" ht="30" customHeight="1">
      <c r="B96" s="33"/>
      <c r="C96" s="107" t="s">
        <v>96</v>
      </c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73">
        <f>ROUND(AG87+AG90,2)</f>
        <v>621648.04</v>
      </c>
      <c r="AH96" s="173"/>
      <c r="AI96" s="173"/>
      <c r="AJ96" s="173"/>
      <c r="AK96" s="173"/>
      <c r="AL96" s="173"/>
      <c r="AM96" s="173"/>
      <c r="AN96" s="173">
        <f>AN87+AN90</f>
        <v>752194.13</v>
      </c>
      <c r="AO96" s="173"/>
      <c r="AP96" s="173"/>
      <c r="AQ96" s="35"/>
    </row>
    <row r="97" spans="2:43" s="1" customFormat="1" ht="6.95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9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N93:AP93"/>
    <mergeCell ref="D94:AB94"/>
    <mergeCell ref="AG94:AM94"/>
    <mergeCell ref="AN94:AP94"/>
    <mergeCell ref="D92:AB92"/>
    <mergeCell ref="AG92:AM92"/>
    <mergeCell ref="AN92:AP92"/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06.1 - VODOVODNÍ ŘAD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8"/>
  <sheetViews>
    <sheetView showGridLines="0" workbookViewId="0">
      <pane ySplit="1" topLeftCell="A193" activePane="bottomLeft" state="frozen"/>
      <selection pane="bottomLeft" activeCell="K210" sqref="K2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95" customHeight="1">
      <c r="A1" s="109"/>
      <c r="B1" s="11"/>
      <c r="C1" s="11"/>
      <c r="D1" s="12" t="s">
        <v>1</v>
      </c>
      <c r="E1" s="11"/>
      <c r="F1" s="13" t="s">
        <v>97</v>
      </c>
      <c r="G1" s="13"/>
      <c r="H1" s="218" t="s">
        <v>98</v>
      </c>
      <c r="I1" s="218"/>
      <c r="J1" s="218"/>
      <c r="K1" s="218"/>
      <c r="L1" s="13" t="s">
        <v>99</v>
      </c>
      <c r="M1" s="11"/>
      <c r="N1" s="11"/>
      <c r="O1" s="12" t="s">
        <v>100</v>
      </c>
      <c r="P1" s="11"/>
      <c r="Q1" s="11"/>
      <c r="R1" s="11"/>
      <c r="S1" s="13" t="s">
        <v>101</v>
      </c>
      <c r="T1" s="13"/>
      <c r="U1" s="109"/>
      <c r="V1" s="10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S2" s="174" t="s">
        <v>8</v>
      </c>
      <c r="T2" s="175"/>
      <c r="U2" s="175"/>
      <c r="V2" s="175"/>
      <c r="W2" s="175"/>
      <c r="X2" s="175"/>
      <c r="Y2" s="175"/>
      <c r="Z2" s="175"/>
      <c r="AA2" s="175"/>
      <c r="AB2" s="175"/>
      <c r="AC2" s="175"/>
      <c r="AT2" s="18" t="s">
        <v>87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102</v>
      </c>
    </row>
    <row r="4" spans="1:66" ht="36.950000000000003" customHeight="1">
      <c r="B4" s="22"/>
      <c r="C4" s="178" t="s">
        <v>103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5" customHeight="1">
      <c r="B6" s="22"/>
      <c r="C6" s="25"/>
      <c r="D6" s="29" t="s">
        <v>19</v>
      </c>
      <c r="E6" s="25"/>
      <c r="F6" s="241" t="str">
        <f>'Rekapitulace stavby'!K6</f>
        <v>Komunikace a inženýrské sítě-lokalita Skrbovická 2</v>
      </c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5"/>
      <c r="R6" s="23"/>
    </row>
    <row r="7" spans="1:66" s="1" customFormat="1" ht="32.85" customHeight="1">
      <c r="B7" s="33"/>
      <c r="C7" s="34"/>
      <c r="D7" s="28" t="s">
        <v>104</v>
      </c>
      <c r="E7" s="34"/>
      <c r="F7" s="211" t="s">
        <v>105</v>
      </c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34"/>
      <c r="R7" s="35"/>
    </row>
    <row r="8" spans="1:66" s="1" customFormat="1" ht="14.45" customHeight="1">
      <c r="B8" s="33"/>
      <c r="C8" s="34"/>
      <c r="D8" s="29" t="s">
        <v>21</v>
      </c>
      <c r="E8" s="34"/>
      <c r="F8" s="27" t="s">
        <v>5</v>
      </c>
      <c r="G8" s="34"/>
      <c r="H8" s="34"/>
      <c r="I8" s="34"/>
      <c r="J8" s="34"/>
      <c r="K8" s="34"/>
      <c r="L8" s="34"/>
      <c r="M8" s="29" t="s">
        <v>22</v>
      </c>
      <c r="N8" s="34"/>
      <c r="O8" s="27" t="s">
        <v>5</v>
      </c>
      <c r="P8" s="34"/>
      <c r="Q8" s="34"/>
      <c r="R8" s="35"/>
    </row>
    <row r="9" spans="1:66" s="1" customFormat="1" ht="14.45" customHeight="1">
      <c r="B9" s="33"/>
      <c r="C9" s="34"/>
      <c r="D9" s="29" t="s">
        <v>23</v>
      </c>
      <c r="E9" s="34"/>
      <c r="F9" s="27" t="s">
        <v>24</v>
      </c>
      <c r="G9" s="34"/>
      <c r="H9" s="34"/>
      <c r="I9" s="34"/>
      <c r="J9" s="34"/>
      <c r="K9" s="34"/>
      <c r="L9" s="34"/>
      <c r="M9" s="29" t="s">
        <v>25</v>
      </c>
      <c r="N9" s="34"/>
      <c r="O9" s="259" t="str">
        <f>'Rekapitulace stavby'!AN8</f>
        <v>8. 6. 2018</v>
      </c>
      <c r="P9" s="244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9" t="s">
        <v>27</v>
      </c>
      <c r="E11" s="34"/>
      <c r="F11" s="34"/>
      <c r="G11" s="34"/>
      <c r="H11" s="34"/>
      <c r="I11" s="34"/>
      <c r="J11" s="34"/>
      <c r="K11" s="34"/>
      <c r="L11" s="34"/>
      <c r="M11" s="29" t="s">
        <v>28</v>
      </c>
      <c r="N11" s="34"/>
      <c r="O11" s="209" t="s">
        <v>5</v>
      </c>
      <c r="P11" s="209"/>
      <c r="Q11" s="34"/>
      <c r="R11" s="35"/>
    </row>
    <row r="12" spans="1:66" s="1" customFormat="1" ht="18" customHeight="1">
      <c r="B12" s="33"/>
      <c r="C12" s="34"/>
      <c r="D12" s="34"/>
      <c r="E12" s="27" t="s">
        <v>29</v>
      </c>
      <c r="F12" s="34"/>
      <c r="G12" s="34"/>
      <c r="H12" s="34"/>
      <c r="I12" s="34"/>
      <c r="J12" s="34"/>
      <c r="K12" s="34"/>
      <c r="L12" s="34"/>
      <c r="M12" s="29" t="s">
        <v>30</v>
      </c>
      <c r="N12" s="34"/>
      <c r="O12" s="209" t="s">
        <v>5</v>
      </c>
      <c r="P12" s="209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9" t="s">
        <v>31</v>
      </c>
      <c r="E14" s="34"/>
      <c r="F14" s="34"/>
      <c r="G14" s="34"/>
      <c r="H14" s="34"/>
      <c r="I14" s="34"/>
      <c r="J14" s="34"/>
      <c r="K14" s="34"/>
      <c r="L14" s="34"/>
      <c r="M14" s="29" t="s">
        <v>28</v>
      </c>
      <c r="N14" s="34"/>
      <c r="O14" s="257" t="str">
        <f>IF('Rekapitulace stavby'!AN13="","",'Rekapitulace stavby'!AN13)</f>
        <v>62360213</v>
      </c>
      <c r="P14" s="209"/>
      <c r="Q14" s="34"/>
      <c r="R14" s="35"/>
    </row>
    <row r="15" spans="1:66" s="1" customFormat="1" ht="18" customHeight="1">
      <c r="B15" s="33"/>
      <c r="C15" s="34"/>
      <c r="D15" s="34"/>
      <c r="E15" s="257" t="str">
        <f>IF('Rekapitulace stavby'!E14="","",'Rekapitulace stavby'!E14)</f>
        <v>KARETA s.r.o., Krnovská 1877/51, 792 01 Bruntál</v>
      </c>
      <c r="F15" s="258"/>
      <c r="G15" s="258"/>
      <c r="H15" s="258"/>
      <c r="I15" s="258"/>
      <c r="J15" s="258"/>
      <c r="K15" s="258"/>
      <c r="L15" s="258"/>
      <c r="M15" s="29" t="s">
        <v>30</v>
      </c>
      <c r="N15" s="34"/>
      <c r="O15" s="257" t="str">
        <f>IF('Rekapitulace stavby'!AN14="","",'Rekapitulace stavby'!AN14)</f>
        <v>CZ62360213</v>
      </c>
      <c r="P15" s="209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9" t="s">
        <v>32</v>
      </c>
      <c r="E17" s="34"/>
      <c r="F17" s="34"/>
      <c r="G17" s="34"/>
      <c r="H17" s="34"/>
      <c r="I17" s="34"/>
      <c r="J17" s="34"/>
      <c r="K17" s="34"/>
      <c r="L17" s="34"/>
      <c r="M17" s="29" t="s">
        <v>28</v>
      </c>
      <c r="N17" s="34"/>
      <c r="O17" s="209" t="s">
        <v>33</v>
      </c>
      <c r="P17" s="209"/>
      <c r="Q17" s="34"/>
      <c r="R17" s="35"/>
    </row>
    <row r="18" spans="2:18" s="1" customFormat="1" ht="18" customHeight="1">
      <c r="B18" s="33"/>
      <c r="C18" s="34"/>
      <c r="D18" s="34"/>
      <c r="E18" s="27" t="s">
        <v>34</v>
      </c>
      <c r="F18" s="34"/>
      <c r="G18" s="34"/>
      <c r="H18" s="34"/>
      <c r="I18" s="34"/>
      <c r="J18" s="34"/>
      <c r="K18" s="34"/>
      <c r="L18" s="34"/>
      <c r="M18" s="29" t="s">
        <v>30</v>
      </c>
      <c r="N18" s="34"/>
      <c r="O18" s="209" t="s">
        <v>5</v>
      </c>
      <c r="P18" s="209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9" t="s">
        <v>36</v>
      </c>
      <c r="E20" s="34"/>
      <c r="F20" s="34"/>
      <c r="G20" s="34"/>
      <c r="H20" s="34"/>
      <c r="I20" s="34"/>
      <c r="J20" s="34"/>
      <c r="K20" s="34"/>
      <c r="L20" s="34"/>
      <c r="M20" s="29" t="s">
        <v>28</v>
      </c>
      <c r="N20" s="34"/>
      <c r="O20" s="209" t="s">
        <v>5</v>
      </c>
      <c r="P20" s="209"/>
      <c r="Q20" s="34"/>
      <c r="R20" s="35"/>
    </row>
    <row r="21" spans="2:18" s="1" customFormat="1" ht="18" customHeight="1">
      <c r="B21" s="33"/>
      <c r="C21" s="34"/>
      <c r="D21" s="34"/>
      <c r="E21" s="27" t="s">
        <v>37</v>
      </c>
      <c r="F21" s="34"/>
      <c r="G21" s="34"/>
      <c r="H21" s="34"/>
      <c r="I21" s="34"/>
      <c r="J21" s="34"/>
      <c r="K21" s="34"/>
      <c r="L21" s="34"/>
      <c r="M21" s="29" t="s">
        <v>30</v>
      </c>
      <c r="N21" s="34"/>
      <c r="O21" s="209" t="s">
        <v>5</v>
      </c>
      <c r="P21" s="209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9" t="s">
        <v>38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6.5" customHeight="1">
      <c r="B24" s="33"/>
      <c r="C24" s="34"/>
      <c r="D24" s="34"/>
      <c r="E24" s="214" t="s">
        <v>5</v>
      </c>
      <c r="F24" s="214"/>
      <c r="G24" s="214"/>
      <c r="H24" s="214"/>
      <c r="I24" s="214"/>
      <c r="J24" s="214"/>
      <c r="K24" s="214"/>
      <c r="L24" s="214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0" t="s">
        <v>106</v>
      </c>
      <c r="E27" s="34"/>
      <c r="F27" s="34"/>
      <c r="G27" s="34"/>
      <c r="H27" s="34"/>
      <c r="I27" s="34"/>
      <c r="J27" s="34"/>
      <c r="K27" s="34"/>
      <c r="L27" s="34"/>
      <c r="M27" s="215">
        <f>N88</f>
        <v>621648.04000000015</v>
      </c>
      <c r="N27" s="215"/>
      <c r="O27" s="215"/>
      <c r="P27" s="215"/>
      <c r="Q27" s="34"/>
      <c r="R27" s="35"/>
    </row>
    <row r="28" spans="2:18" s="1" customFormat="1" ht="14.45" customHeight="1">
      <c r="B28" s="33"/>
      <c r="C28" s="34"/>
      <c r="D28" s="32" t="s">
        <v>91</v>
      </c>
      <c r="E28" s="34"/>
      <c r="F28" s="34"/>
      <c r="G28" s="34"/>
      <c r="H28" s="34"/>
      <c r="I28" s="34"/>
      <c r="J28" s="34"/>
      <c r="K28" s="34"/>
      <c r="L28" s="34"/>
      <c r="M28" s="215">
        <f>N101</f>
        <v>0</v>
      </c>
      <c r="N28" s="215"/>
      <c r="O28" s="215"/>
      <c r="P28" s="215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5" customHeight="1">
      <c r="B30" s="33"/>
      <c r="C30" s="34"/>
      <c r="D30" s="111" t="s">
        <v>41</v>
      </c>
      <c r="E30" s="34"/>
      <c r="F30" s="34"/>
      <c r="G30" s="34"/>
      <c r="H30" s="34"/>
      <c r="I30" s="34"/>
      <c r="J30" s="34"/>
      <c r="K30" s="34"/>
      <c r="L30" s="34"/>
      <c r="M30" s="256">
        <f>ROUND(M27+M28,2)</f>
        <v>621648.04</v>
      </c>
      <c r="N30" s="243"/>
      <c r="O30" s="243"/>
      <c r="P30" s="243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42</v>
      </c>
      <c r="E32" s="40" t="s">
        <v>43</v>
      </c>
      <c r="F32" s="41">
        <v>0.21</v>
      </c>
      <c r="G32" s="112" t="s">
        <v>44</v>
      </c>
      <c r="H32" s="253">
        <f>ROUND((((SUM(BE101:BE108)+SUM(BE126:BE213))+SUM(BE215:BE217))),2)</f>
        <v>621648.04</v>
      </c>
      <c r="I32" s="243"/>
      <c r="J32" s="243"/>
      <c r="K32" s="34"/>
      <c r="L32" s="34"/>
      <c r="M32" s="253">
        <f>ROUND(((ROUND((SUM(BE101:BE108)+SUM(BE126:BE213)), 2)*F32)+SUM(BE215:BE217)*F32),2)</f>
        <v>130546.09</v>
      </c>
      <c r="N32" s="243"/>
      <c r="O32" s="243"/>
      <c r="P32" s="243"/>
      <c r="Q32" s="34"/>
      <c r="R32" s="35"/>
    </row>
    <row r="33" spans="2:18" s="1" customFormat="1" ht="14.45" customHeight="1">
      <c r="B33" s="33"/>
      <c r="C33" s="34"/>
      <c r="D33" s="34"/>
      <c r="E33" s="40" t="s">
        <v>45</v>
      </c>
      <c r="F33" s="41">
        <v>0.15</v>
      </c>
      <c r="G33" s="112" t="s">
        <v>44</v>
      </c>
      <c r="H33" s="253">
        <f>ROUND((((SUM(BF101:BF108)+SUM(BF126:BF213))+SUM(BF215:BF217))),2)</f>
        <v>0</v>
      </c>
      <c r="I33" s="243"/>
      <c r="J33" s="243"/>
      <c r="K33" s="34"/>
      <c r="L33" s="34"/>
      <c r="M33" s="253">
        <f>ROUND(((ROUND((SUM(BF101:BF108)+SUM(BF126:BF213)), 2)*F33)+SUM(BF215:BF217)*F33),2)</f>
        <v>0</v>
      </c>
      <c r="N33" s="243"/>
      <c r="O33" s="243"/>
      <c r="P33" s="243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46</v>
      </c>
      <c r="F34" s="41">
        <v>0.21</v>
      </c>
      <c r="G34" s="112" t="s">
        <v>44</v>
      </c>
      <c r="H34" s="253">
        <f>ROUND((((SUM(BG101:BG108)+SUM(BG126:BG213))+SUM(BG215:BG217))),2)</f>
        <v>0</v>
      </c>
      <c r="I34" s="243"/>
      <c r="J34" s="243"/>
      <c r="K34" s="34"/>
      <c r="L34" s="34"/>
      <c r="M34" s="253">
        <v>0</v>
      </c>
      <c r="N34" s="243"/>
      <c r="O34" s="243"/>
      <c r="P34" s="243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47</v>
      </c>
      <c r="F35" s="41">
        <v>0.15</v>
      </c>
      <c r="G35" s="112" t="s">
        <v>44</v>
      </c>
      <c r="H35" s="253">
        <f>ROUND((((SUM(BH101:BH108)+SUM(BH126:BH213))+SUM(BH215:BH217))),2)</f>
        <v>0</v>
      </c>
      <c r="I35" s="243"/>
      <c r="J35" s="243"/>
      <c r="K35" s="34"/>
      <c r="L35" s="34"/>
      <c r="M35" s="253">
        <v>0</v>
      </c>
      <c r="N35" s="243"/>
      <c r="O35" s="243"/>
      <c r="P35" s="243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48</v>
      </c>
      <c r="F36" s="41">
        <v>0</v>
      </c>
      <c r="G36" s="112" t="s">
        <v>44</v>
      </c>
      <c r="H36" s="253">
        <f>ROUND((((SUM(BI101:BI108)+SUM(BI126:BI213))+SUM(BI215:BI217))),2)</f>
        <v>0</v>
      </c>
      <c r="I36" s="243"/>
      <c r="J36" s="243"/>
      <c r="K36" s="34"/>
      <c r="L36" s="34"/>
      <c r="M36" s="253">
        <v>0</v>
      </c>
      <c r="N36" s="243"/>
      <c r="O36" s="243"/>
      <c r="P36" s="243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5" customHeight="1">
      <c r="B38" s="33"/>
      <c r="C38" s="108"/>
      <c r="D38" s="113" t="s">
        <v>49</v>
      </c>
      <c r="E38" s="73"/>
      <c r="F38" s="73"/>
      <c r="G38" s="114" t="s">
        <v>50</v>
      </c>
      <c r="H38" s="115" t="s">
        <v>51</v>
      </c>
      <c r="I38" s="73"/>
      <c r="J38" s="73"/>
      <c r="K38" s="73"/>
      <c r="L38" s="254">
        <f>SUM(M30:M36)</f>
        <v>752194.13</v>
      </c>
      <c r="M38" s="254"/>
      <c r="N38" s="254"/>
      <c r="O38" s="254"/>
      <c r="P38" s="255"/>
      <c r="Q38" s="108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3"/>
      <c r="C50" s="34"/>
      <c r="D50" s="48" t="s">
        <v>52</v>
      </c>
      <c r="E50" s="49"/>
      <c r="F50" s="49"/>
      <c r="G50" s="49"/>
      <c r="H50" s="50"/>
      <c r="I50" s="34"/>
      <c r="J50" s="48" t="s">
        <v>53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2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3"/>
    </row>
    <row r="52" spans="2:18">
      <c r="B52" s="22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3"/>
    </row>
    <row r="53" spans="2:18">
      <c r="B53" s="22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3"/>
    </row>
    <row r="54" spans="2:18">
      <c r="B54" s="22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3"/>
    </row>
    <row r="55" spans="2:18">
      <c r="B55" s="22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3"/>
    </row>
    <row r="56" spans="2:18">
      <c r="B56" s="22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3"/>
    </row>
    <row r="57" spans="2:18">
      <c r="B57" s="22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3"/>
    </row>
    <row r="58" spans="2:18">
      <c r="B58" s="22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3"/>
    </row>
    <row r="59" spans="2:18" s="1" customFormat="1" ht="15">
      <c r="B59" s="33"/>
      <c r="C59" s="34"/>
      <c r="D59" s="53" t="s">
        <v>54</v>
      </c>
      <c r="E59" s="54"/>
      <c r="F59" s="54"/>
      <c r="G59" s="55" t="s">
        <v>55</v>
      </c>
      <c r="H59" s="56"/>
      <c r="I59" s="34"/>
      <c r="J59" s="53" t="s">
        <v>54</v>
      </c>
      <c r="K59" s="54"/>
      <c r="L59" s="54"/>
      <c r="M59" s="54"/>
      <c r="N59" s="55" t="s">
        <v>55</v>
      </c>
      <c r="O59" s="54"/>
      <c r="P59" s="56"/>
      <c r="Q59" s="34"/>
      <c r="R59" s="35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3"/>
      <c r="C61" s="34"/>
      <c r="D61" s="48" t="s">
        <v>56</v>
      </c>
      <c r="E61" s="49"/>
      <c r="F61" s="49"/>
      <c r="G61" s="49"/>
      <c r="H61" s="50"/>
      <c r="I61" s="34"/>
      <c r="J61" s="48" t="s">
        <v>57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2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3"/>
    </row>
    <row r="63" spans="2:18">
      <c r="B63" s="22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3"/>
    </row>
    <row r="64" spans="2:18">
      <c r="B64" s="22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3"/>
    </row>
    <row r="65" spans="2:18">
      <c r="B65" s="22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3"/>
    </row>
    <row r="66" spans="2:18">
      <c r="B66" s="22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3"/>
    </row>
    <row r="67" spans="2:18">
      <c r="B67" s="22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3"/>
    </row>
    <row r="68" spans="2:18">
      <c r="B68" s="22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3"/>
    </row>
    <row r="69" spans="2:18">
      <c r="B69" s="22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3"/>
    </row>
    <row r="70" spans="2:18" s="1" customFormat="1" ht="15">
      <c r="B70" s="33"/>
      <c r="C70" s="34"/>
      <c r="D70" s="53" t="s">
        <v>54</v>
      </c>
      <c r="E70" s="54"/>
      <c r="F70" s="54"/>
      <c r="G70" s="55" t="s">
        <v>55</v>
      </c>
      <c r="H70" s="56"/>
      <c r="I70" s="34"/>
      <c r="J70" s="53" t="s">
        <v>54</v>
      </c>
      <c r="K70" s="54"/>
      <c r="L70" s="54"/>
      <c r="M70" s="54"/>
      <c r="N70" s="55" t="s">
        <v>55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78" t="s">
        <v>107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9" t="s">
        <v>19</v>
      </c>
      <c r="D78" s="34"/>
      <c r="E78" s="34"/>
      <c r="F78" s="241" t="str">
        <f>F6</f>
        <v>Komunikace a inženýrské sítě-lokalita Skrbovická 2</v>
      </c>
      <c r="G78" s="242"/>
      <c r="H78" s="242"/>
      <c r="I78" s="242"/>
      <c r="J78" s="242"/>
      <c r="K78" s="242"/>
      <c r="L78" s="242"/>
      <c r="M78" s="242"/>
      <c r="N78" s="242"/>
      <c r="O78" s="242"/>
      <c r="P78" s="242"/>
      <c r="Q78" s="34"/>
      <c r="R78" s="35"/>
    </row>
    <row r="79" spans="2:18" s="1" customFormat="1" ht="36.950000000000003" customHeight="1">
      <c r="B79" s="33"/>
      <c r="C79" s="67" t="s">
        <v>104</v>
      </c>
      <c r="D79" s="34"/>
      <c r="E79" s="34"/>
      <c r="F79" s="180" t="str">
        <f>F7</f>
        <v>SO06.1 - VODOVODNÍ ŘAD</v>
      </c>
      <c r="G79" s="243"/>
      <c r="H79" s="243"/>
      <c r="I79" s="243"/>
      <c r="J79" s="243"/>
      <c r="K79" s="243"/>
      <c r="L79" s="243"/>
      <c r="M79" s="243"/>
      <c r="N79" s="243"/>
      <c r="O79" s="243"/>
      <c r="P79" s="243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29" t="s">
        <v>23</v>
      </c>
      <c r="D81" s="34"/>
      <c r="E81" s="34"/>
      <c r="F81" s="27" t="str">
        <f>F9</f>
        <v>Bruntál</v>
      </c>
      <c r="G81" s="34"/>
      <c r="H81" s="34"/>
      <c r="I81" s="34"/>
      <c r="J81" s="34"/>
      <c r="K81" s="29" t="s">
        <v>25</v>
      </c>
      <c r="L81" s="34"/>
      <c r="M81" s="244" t="str">
        <f>IF(O9="","",O9)</f>
        <v>8. 6. 2018</v>
      </c>
      <c r="N81" s="244"/>
      <c r="O81" s="244"/>
      <c r="P81" s="244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29" t="s">
        <v>27</v>
      </c>
      <c r="D83" s="34"/>
      <c r="E83" s="34"/>
      <c r="F83" s="27" t="str">
        <f>E12</f>
        <v>Město Bruntál, Nádražní 994/20, 792 01 Druntál</v>
      </c>
      <c r="G83" s="34"/>
      <c r="H83" s="34"/>
      <c r="I83" s="34"/>
      <c r="J83" s="34"/>
      <c r="K83" s="29" t="s">
        <v>32</v>
      </c>
      <c r="L83" s="34"/>
      <c r="M83" s="209" t="str">
        <f>E18</f>
        <v>CIVIL projects s.r.o., Malý Koloredov 2377,FM</v>
      </c>
      <c r="N83" s="209"/>
      <c r="O83" s="209"/>
      <c r="P83" s="209"/>
      <c r="Q83" s="209"/>
      <c r="R83" s="35"/>
    </row>
    <row r="84" spans="2:47" s="1" customFormat="1" ht="14.45" customHeight="1">
      <c r="B84" s="33"/>
      <c r="C84" s="29" t="s">
        <v>31</v>
      </c>
      <c r="D84" s="34"/>
      <c r="E84" s="34"/>
      <c r="F84" s="27" t="str">
        <f>IF(E15="","",E15)</f>
        <v>KARETA s.r.o., Krnovská 1877/51, 792 01 Bruntál</v>
      </c>
      <c r="G84" s="34"/>
      <c r="H84" s="34"/>
      <c r="I84" s="34"/>
      <c r="J84" s="34"/>
      <c r="K84" s="29" t="s">
        <v>36</v>
      </c>
      <c r="L84" s="34"/>
      <c r="M84" s="209" t="str">
        <f>E21</f>
        <v>Petr Gnida</v>
      </c>
      <c r="N84" s="209"/>
      <c r="O84" s="209"/>
      <c r="P84" s="209"/>
      <c r="Q84" s="209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51" t="s">
        <v>108</v>
      </c>
      <c r="D86" s="252"/>
      <c r="E86" s="252"/>
      <c r="F86" s="252"/>
      <c r="G86" s="252"/>
      <c r="H86" s="108"/>
      <c r="I86" s="108"/>
      <c r="J86" s="108"/>
      <c r="K86" s="108"/>
      <c r="L86" s="108"/>
      <c r="M86" s="108"/>
      <c r="N86" s="251" t="s">
        <v>109</v>
      </c>
      <c r="O86" s="252"/>
      <c r="P86" s="252"/>
      <c r="Q86" s="252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16" t="s">
        <v>110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02">
        <f>N126</f>
        <v>621648.04000000015</v>
      </c>
      <c r="O88" s="248"/>
      <c r="P88" s="248"/>
      <c r="Q88" s="248"/>
      <c r="R88" s="35"/>
      <c r="AU88" s="18" t="s">
        <v>111</v>
      </c>
    </row>
    <row r="89" spans="2:47" s="6" customFormat="1" ht="24.95" customHeight="1">
      <c r="B89" s="117"/>
      <c r="C89" s="118"/>
      <c r="D89" s="119" t="s">
        <v>112</v>
      </c>
      <c r="E89" s="118"/>
      <c r="F89" s="118"/>
      <c r="G89" s="118"/>
      <c r="H89" s="118"/>
      <c r="I89" s="118"/>
      <c r="J89" s="118"/>
      <c r="K89" s="118"/>
      <c r="L89" s="118"/>
      <c r="M89" s="118"/>
      <c r="N89" s="225">
        <f>N127</f>
        <v>590270.26000000013</v>
      </c>
      <c r="O89" s="247"/>
      <c r="P89" s="247"/>
      <c r="Q89" s="247"/>
      <c r="R89" s="120"/>
    </row>
    <row r="90" spans="2:47" s="7" customFormat="1" ht="19.899999999999999" customHeight="1">
      <c r="B90" s="121"/>
      <c r="C90" s="122"/>
      <c r="D90" s="96" t="s">
        <v>113</v>
      </c>
      <c r="E90" s="122"/>
      <c r="F90" s="122"/>
      <c r="G90" s="122"/>
      <c r="H90" s="122"/>
      <c r="I90" s="122"/>
      <c r="J90" s="122"/>
      <c r="K90" s="122"/>
      <c r="L90" s="122"/>
      <c r="M90" s="122"/>
      <c r="N90" s="177">
        <f>N128</f>
        <v>281708.71999999997</v>
      </c>
      <c r="O90" s="250"/>
      <c r="P90" s="250"/>
      <c r="Q90" s="250"/>
      <c r="R90" s="123"/>
    </row>
    <row r="91" spans="2:47" s="7" customFormat="1" ht="19.899999999999999" customHeight="1">
      <c r="B91" s="121"/>
      <c r="C91" s="122"/>
      <c r="D91" s="96" t="s">
        <v>114</v>
      </c>
      <c r="E91" s="122"/>
      <c r="F91" s="122"/>
      <c r="G91" s="122"/>
      <c r="H91" s="122"/>
      <c r="I91" s="122"/>
      <c r="J91" s="122"/>
      <c r="K91" s="122"/>
      <c r="L91" s="122"/>
      <c r="M91" s="122"/>
      <c r="N91" s="177">
        <f>N146</f>
        <v>794.52</v>
      </c>
      <c r="O91" s="250"/>
      <c r="P91" s="250"/>
      <c r="Q91" s="250"/>
      <c r="R91" s="123"/>
    </row>
    <row r="92" spans="2:47" s="7" customFormat="1" ht="19.899999999999999" customHeight="1">
      <c r="B92" s="121"/>
      <c r="C92" s="122"/>
      <c r="D92" s="96" t="s">
        <v>115</v>
      </c>
      <c r="E92" s="122"/>
      <c r="F92" s="122"/>
      <c r="G92" s="122"/>
      <c r="H92" s="122"/>
      <c r="I92" s="122"/>
      <c r="J92" s="122"/>
      <c r="K92" s="122"/>
      <c r="L92" s="122"/>
      <c r="M92" s="122"/>
      <c r="N92" s="177">
        <f>N148</f>
        <v>17267.16</v>
      </c>
      <c r="O92" s="250"/>
      <c r="P92" s="250"/>
      <c r="Q92" s="250"/>
      <c r="R92" s="123"/>
    </row>
    <row r="93" spans="2:47" s="7" customFormat="1" ht="19.899999999999999" customHeight="1">
      <c r="B93" s="121"/>
      <c r="C93" s="122"/>
      <c r="D93" s="96" t="s">
        <v>116</v>
      </c>
      <c r="E93" s="122"/>
      <c r="F93" s="122"/>
      <c r="G93" s="122"/>
      <c r="H93" s="122"/>
      <c r="I93" s="122"/>
      <c r="J93" s="122"/>
      <c r="K93" s="122"/>
      <c r="L93" s="122"/>
      <c r="M93" s="122"/>
      <c r="N93" s="177">
        <f>N151</f>
        <v>1263.52</v>
      </c>
      <c r="O93" s="250"/>
      <c r="P93" s="250"/>
      <c r="Q93" s="250"/>
      <c r="R93" s="123"/>
    </row>
    <row r="94" spans="2:47" s="7" customFormat="1" ht="19.899999999999999" customHeight="1">
      <c r="B94" s="121"/>
      <c r="C94" s="122"/>
      <c r="D94" s="96" t="s">
        <v>117</v>
      </c>
      <c r="E94" s="122"/>
      <c r="F94" s="122"/>
      <c r="G94" s="122"/>
      <c r="H94" s="122"/>
      <c r="I94" s="122"/>
      <c r="J94" s="122"/>
      <c r="K94" s="122"/>
      <c r="L94" s="122"/>
      <c r="M94" s="122"/>
      <c r="N94" s="177">
        <f>N154</f>
        <v>284610.46000000008</v>
      </c>
      <c r="O94" s="250"/>
      <c r="P94" s="250"/>
      <c r="Q94" s="250"/>
      <c r="R94" s="123"/>
    </row>
    <row r="95" spans="2:47" s="7" customFormat="1" ht="19.899999999999999" customHeight="1">
      <c r="B95" s="121"/>
      <c r="C95" s="122"/>
      <c r="D95" s="96" t="s">
        <v>118</v>
      </c>
      <c r="E95" s="122"/>
      <c r="F95" s="122"/>
      <c r="G95" s="122"/>
      <c r="H95" s="122"/>
      <c r="I95" s="122"/>
      <c r="J95" s="122"/>
      <c r="K95" s="122"/>
      <c r="L95" s="122"/>
      <c r="M95" s="122"/>
      <c r="N95" s="177">
        <f>N204</f>
        <v>4625.88</v>
      </c>
      <c r="O95" s="250"/>
      <c r="P95" s="250"/>
      <c r="Q95" s="250"/>
      <c r="R95" s="123"/>
    </row>
    <row r="96" spans="2:47" s="6" customFormat="1" ht="24.95" customHeight="1">
      <c r="B96" s="117"/>
      <c r="C96" s="118"/>
      <c r="D96" s="119" t="s">
        <v>119</v>
      </c>
      <c r="E96" s="118"/>
      <c r="F96" s="118"/>
      <c r="G96" s="118"/>
      <c r="H96" s="118"/>
      <c r="I96" s="118"/>
      <c r="J96" s="118"/>
      <c r="K96" s="118"/>
      <c r="L96" s="118"/>
      <c r="M96" s="118"/>
      <c r="N96" s="225">
        <f>N206</f>
        <v>418.37</v>
      </c>
      <c r="O96" s="247"/>
      <c r="P96" s="247"/>
      <c r="Q96" s="247"/>
      <c r="R96" s="120"/>
    </row>
    <row r="97" spans="2:65" s="7" customFormat="1" ht="19.899999999999999" customHeight="1">
      <c r="B97" s="121"/>
      <c r="C97" s="122"/>
      <c r="D97" s="96" t="s">
        <v>120</v>
      </c>
      <c r="E97" s="122"/>
      <c r="F97" s="122"/>
      <c r="G97" s="122"/>
      <c r="H97" s="122"/>
      <c r="I97" s="122"/>
      <c r="J97" s="122"/>
      <c r="K97" s="122"/>
      <c r="L97" s="122"/>
      <c r="M97" s="122"/>
      <c r="N97" s="177">
        <f>N207</f>
        <v>418.37</v>
      </c>
      <c r="O97" s="250"/>
      <c r="P97" s="250"/>
      <c r="Q97" s="250"/>
      <c r="R97" s="123"/>
    </row>
    <row r="98" spans="2:65" s="6" customFormat="1" ht="24.95" customHeight="1">
      <c r="B98" s="117"/>
      <c r="C98" s="118"/>
      <c r="D98" s="119" t="s">
        <v>121</v>
      </c>
      <c r="E98" s="118"/>
      <c r="F98" s="118"/>
      <c r="G98" s="118"/>
      <c r="H98" s="118"/>
      <c r="I98" s="118"/>
      <c r="J98" s="118"/>
      <c r="K98" s="118"/>
      <c r="L98" s="118"/>
      <c r="M98" s="118"/>
      <c r="N98" s="225">
        <f>N210</f>
        <v>30959.41</v>
      </c>
      <c r="O98" s="247"/>
      <c r="P98" s="247"/>
      <c r="Q98" s="247"/>
      <c r="R98" s="120"/>
    </row>
    <row r="99" spans="2:65" s="6" customFormat="1" ht="21.95" customHeight="1">
      <c r="B99" s="117"/>
      <c r="C99" s="118"/>
      <c r="D99" s="119" t="s">
        <v>122</v>
      </c>
      <c r="E99" s="118"/>
      <c r="F99" s="118"/>
      <c r="G99" s="118"/>
      <c r="H99" s="118"/>
      <c r="I99" s="118"/>
      <c r="J99" s="118"/>
      <c r="K99" s="118"/>
      <c r="L99" s="118"/>
      <c r="M99" s="118"/>
      <c r="N99" s="224">
        <f>N214</f>
        <v>0</v>
      </c>
      <c r="O99" s="247"/>
      <c r="P99" s="247"/>
      <c r="Q99" s="247"/>
      <c r="R99" s="120"/>
    </row>
    <row r="100" spans="2:65" s="1" customFormat="1" ht="21.95" customHeight="1"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5"/>
    </row>
    <row r="101" spans="2:65" s="1" customFormat="1" ht="29.25" customHeight="1">
      <c r="B101" s="33"/>
      <c r="C101" s="116" t="s">
        <v>123</v>
      </c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248">
        <f>ROUND(N102+N103+N104+N105+N106+N107,2)</f>
        <v>0</v>
      </c>
      <c r="O101" s="249"/>
      <c r="P101" s="249"/>
      <c r="Q101" s="249"/>
      <c r="R101" s="35"/>
      <c r="T101" s="124"/>
      <c r="U101" s="125" t="s">
        <v>42</v>
      </c>
    </row>
    <row r="102" spans="2:65" s="1" customFormat="1" ht="18" customHeight="1">
      <c r="B102" s="126"/>
      <c r="C102" s="127"/>
      <c r="D102" s="192" t="s">
        <v>124</v>
      </c>
      <c r="E102" s="245"/>
      <c r="F102" s="245"/>
      <c r="G102" s="245"/>
      <c r="H102" s="245"/>
      <c r="I102" s="127"/>
      <c r="J102" s="127"/>
      <c r="K102" s="127"/>
      <c r="L102" s="127"/>
      <c r="M102" s="127"/>
      <c r="N102" s="176">
        <f>ROUND(N88*T102,2)</f>
        <v>0</v>
      </c>
      <c r="O102" s="246"/>
      <c r="P102" s="246"/>
      <c r="Q102" s="246"/>
      <c r="R102" s="129"/>
      <c r="S102" s="130"/>
      <c r="T102" s="131"/>
      <c r="U102" s="132" t="s">
        <v>43</v>
      </c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0"/>
      <c r="AH102" s="130"/>
      <c r="AI102" s="130"/>
      <c r="AJ102" s="130"/>
      <c r="AK102" s="130"/>
      <c r="AL102" s="130"/>
      <c r="AM102" s="130"/>
      <c r="AN102" s="130"/>
      <c r="AO102" s="130"/>
      <c r="AP102" s="130"/>
      <c r="AQ102" s="130"/>
      <c r="AR102" s="130"/>
      <c r="AS102" s="130"/>
      <c r="AT102" s="130"/>
      <c r="AU102" s="130"/>
      <c r="AV102" s="130"/>
      <c r="AW102" s="130"/>
      <c r="AX102" s="130"/>
      <c r="AY102" s="133" t="s">
        <v>125</v>
      </c>
      <c r="AZ102" s="130"/>
      <c r="BA102" s="130"/>
      <c r="BB102" s="130"/>
      <c r="BC102" s="130"/>
      <c r="BD102" s="130"/>
      <c r="BE102" s="134">
        <f t="shared" ref="BE102:BE107" si="0">IF(U102="základní",N102,0)</f>
        <v>0</v>
      </c>
      <c r="BF102" s="134">
        <f t="shared" ref="BF102:BF107" si="1">IF(U102="snížená",N102,0)</f>
        <v>0</v>
      </c>
      <c r="BG102" s="134">
        <f t="shared" ref="BG102:BG107" si="2">IF(U102="zákl. přenesená",N102,0)</f>
        <v>0</v>
      </c>
      <c r="BH102" s="134">
        <f t="shared" ref="BH102:BH107" si="3">IF(U102="sníž. přenesená",N102,0)</f>
        <v>0</v>
      </c>
      <c r="BI102" s="134">
        <f t="shared" ref="BI102:BI107" si="4">IF(U102="nulová",N102,0)</f>
        <v>0</v>
      </c>
      <c r="BJ102" s="133" t="s">
        <v>86</v>
      </c>
      <c r="BK102" s="130"/>
      <c r="BL102" s="130"/>
      <c r="BM102" s="130"/>
    </row>
    <row r="103" spans="2:65" s="1" customFormat="1" ht="18" customHeight="1">
      <c r="B103" s="126"/>
      <c r="C103" s="127"/>
      <c r="D103" s="192" t="s">
        <v>126</v>
      </c>
      <c r="E103" s="245"/>
      <c r="F103" s="245"/>
      <c r="G103" s="245"/>
      <c r="H103" s="245"/>
      <c r="I103" s="127"/>
      <c r="J103" s="127"/>
      <c r="K103" s="127"/>
      <c r="L103" s="127"/>
      <c r="M103" s="127"/>
      <c r="N103" s="176">
        <f>ROUND(N88*T103,2)</f>
        <v>0</v>
      </c>
      <c r="O103" s="246"/>
      <c r="P103" s="246"/>
      <c r="Q103" s="246"/>
      <c r="R103" s="129"/>
      <c r="S103" s="130"/>
      <c r="T103" s="131"/>
      <c r="U103" s="132" t="s">
        <v>43</v>
      </c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0"/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3" t="s">
        <v>125</v>
      </c>
      <c r="AZ103" s="130"/>
      <c r="BA103" s="130"/>
      <c r="BB103" s="130"/>
      <c r="BC103" s="130"/>
      <c r="BD103" s="130"/>
      <c r="BE103" s="134">
        <f t="shared" si="0"/>
        <v>0</v>
      </c>
      <c r="BF103" s="134">
        <f t="shared" si="1"/>
        <v>0</v>
      </c>
      <c r="BG103" s="134">
        <f t="shared" si="2"/>
        <v>0</v>
      </c>
      <c r="BH103" s="134">
        <f t="shared" si="3"/>
        <v>0</v>
      </c>
      <c r="BI103" s="134">
        <f t="shared" si="4"/>
        <v>0</v>
      </c>
      <c r="BJ103" s="133" t="s">
        <v>86</v>
      </c>
      <c r="BK103" s="130"/>
      <c r="BL103" s="130"/>
      <c r="BM103" s="130"/>
    </row>
    <row r="104" spans="2:65" s="1" customFormat="1" ht="18" customHeight="1">
      <c r="B104" s="126"/>
      <c r="C104" s="127"/>
      <c r="D104" s="192" t="s">
        <v>127</v>
      </c>
      <c r="E104" s="245"/>
      <c r="F104" s="245"/>
      <c r="G104" s="245"/>
      <c r="H104" s="245"/>
      <c r="I104" s="127"/>
      <c r="J104" s="127"/>
      <c r="K104" s="127"/>
      <c r="L104" s="127"/>
      <c r="M104" s="127"/>
      <c r="N104" s="176">
        <f>ROUND(N88*T104,2)</f>
        <v>0</v>
      </c>
      <c r="O104" s="246"/>
      <c r="P104" s="246"/>
      <c r="Q104" s="246"/>
      <c r="R104" s="129"/>
      <c r="S104" s="130"/>
      <c r="T104" s="131"/>
      <c r="U104" s="132" t="s">
        <v>43</v>
      </c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0"/>
      <c r="AH104" s="130"/>
      <c r="AI104" s="130"/>
      <c r="AJ104" s="130"/>
      <c r="AK104" s="130"/>
      <c r="AL104" s="130"/>
      <c r="AM104" s="130"/>
      <c r="AN104" s="130"/>
      <c r="AO104" s="130"/>
      <c r="AP104" s="130"/>
      <c r="AQ104" s="130"/>
      <c r="AR104" s="130"/>
      <c r="AS104" s="130"/>
      <c r="AT104" s="130"/>
      <c r="AU104" s="130"/>
      <c r="AV104" s="130"/>
      <c r="AW104" s="130"/>
      <c r="AX104" s="130"/>
      <c r="AY104" s="133" t="s">
        <v>125</v>
      </c>
      <c r="AZ104" s="130"/>
      <c r="BA104" s="130"/>
      <c r="BB104" s="130"/>
      <c r="BC104" s="130"/>
      <c r="BD104" s="130"/>
      <c r="BE104" s="134">
        <f t="shared" si="0"/>
        <v>0</v>
      </c>
      <c r="BF104" s="134">
        <f t="shared" si="1"/>
        <v>0</v>
      </c>
      <c r="BG104" s="134">
        <f t="shared" si="2"/>
        <v>0</v>
      </c>
      <c r="BH104" s="134">
        <f t="shared" si="3"/>
        <v>0</v>
      </c>
      <c r="BI104" s="134">
        <f t="shared" si="4"/>
        <v>0</v>
      </c>
      <c r="BJ104" s="133" t="s">
        <v>86</v>
      </c>
      <c r="BK104" s="130"/>
      <c r="BL104" s="130"/>
      <c r="BM104" s="130"/>
    </row>
    <row r="105" spans="2:65" s="1" customFormat="1" ht="18" customHeight="1">
      <c r="B105" s="126"/>
      <c r="C105" s="127"/>
      <c r="D105" s="192" t="s">
        <v>128</v>
      </c>
      <c r="E105" s="245"/>
      <c r="F105" s="245"/>
      <c r="G105" s="245"/>
      <c r="H105" s="245"/>
      <c r="I105" s="127"/>
      <c r="J105" s="127"/>
      <c r="K105" s="127"/>
      <c r="L105" s="127"/>
      <c r="M105" s="127"/>
      <c r="N105" s="176">
        <f>ROUND(N88*T105,2)</f>
        <v>0</v>
      </c>
      <c r="O105" s="246"/>
      <c r="P105" s="246"/>
      <c r="Q105" s="246"/>
      <c r="R105" s="129"/>
      <c r="S105" s="130"/>
      <c r="T105" s="131"/>
      <c r="U105" s="132" t="s">
        <v>43</v>
      </c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0"/>
      <c r="AH105" s="130"/>
      <c r="AI105" s="130"/>
      <c r="AJ105" s="130"/>
      <c r="AK105" s="130"/>
      <c r="AL105" s="130"/>
      <c r="AM105" s="130"/>
      <c r="AN105" s="130"/>
      <c r="AO105" s="130"/>
      <c r="AP105" s="130"/>
      <c r="AQ105" s="130"/>
      <c r="AR105" s="130"/>
      <c r="AS105" s="130"/>
      <c r="AT105" s="130"/>
      <c r="AU105" s="130"/>
      <c r="AV105" s="130"/>
      <c r="AW105" s="130"/>
      <c r="AX105" s="130"/>
      <c r="AY105" s="133" t="s">
        <v>125</v>
      </c>
      <c r="AZ105" s="130"/>
      <c r="BA105" s="130"/>
      <c r="BB105" s="130"/>
      <c r="BC105" s="130"/>
      <c r="BD105" s="130"/>
      <c r="BE105" s="134">
        <f t="shared" si="0"/>
        <v>0</v>
      </c>
      <c r="BF105" s="134">
        <f t="shared" si="1"/>
        <v>0</v>
      </c>
      <c r="BG105" s="134">
        <f t="shared" si="2"/>
        <v>0</v>
      </c>
      <c r="BH105" s="134">
        <f t="shared" si="3"/>
        <v>0</v>
      </c>
      <c r="BI105" s="134">
        <f t="shared" si="4"/>
        <v>0</v>
      </c>
      <c r="BJ105" s="133" t="s">
        <v>86</v>
      </c>
      <c r="BK105" s="130"/>
      <c r="BL105" s="130"/>
      <c r="BM105" s="130"/>
    </row>
    <row r="106" spans="2:65" s="1" customFormat="1" ht="18" customHeight="1">
      <c r="B106" s="126"/>
      <c r="C106" s="127"/>
      <c r="D106" s="192" t="s">
        <v>129</v>
      </c>
      <c r="E106" s="245"/>
      <c r="F106" s="245"/>
      <c r="G106" s="245"/>
      <c r="H106" s="245"/>
      <c r="I106" s="127"/>
      <c r="J106" s="127"/>
      <c r="K106" s="127"/>
      <c r="L106" s="127"/>
      <c r="M106" s="127"/>
      <c r="N106" s="176">
        <f>ROUND(N88*T106,2)</f>
        <v>0</v>
      </c>
      <c r="O106" s="246"/>
      <c r="P106" s="246"/>
      <c r="Q106" s="246"/>
      <c r="R106" s="129"/>
      <c r="S106" s="130"/>
      <c r="T106" s="131"/>
      <c r="U106" s="132" t="s">
        <v>43</v>
      </c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30"/>
      <c r="AF106" s="130"/>
      <c r="AG106" s="130"/>
      <c r="AH106" s="130"/>
      <c r="AI106" s="130"/>
      <c r="AJ106" s="130"/>
      <c r="AK106" s="130"/>
      <c r="AL106" s="130"/>
      <c r="AM106" s="130"/>
      <c r="AN106" s="130"/>
      <c r="AO106" s="130"/>
      <c r="AP106" s="130"/>
      <c r="AQ106" s="130"/>
      <c r="AR106" s="130"/>
      <c r="AS106" s="130"/>
      <c r="AT106" s="130"/>
      <c r="AU106" s="130"/>
      <c r="AV106" s="130"/>
      <c r="AW106" s="130"/>
      <c r="AX106" s="130"/>
      <c r="AY106" s="133" t="s">
        <v>125</v>
      </c>
      <c r="AZ106" s="130"/>
      <c r="BA106" s="130"/>
      <c r="BB106" s="130"/>
      <c r="BC106" s="130"/>
      <c r="BD106" s="130"/>
      <c r="BE106" s="134">
        <f t="shared" si="0"/>
        <v>0</v>
      </c>
      <c r="BF106" s="134">
        <f t="shared" si="1"/>
        <v>0</v>
      </c>
      <c r="BG106" s="134">
        <f t="shared" si="2"/>
        <v>0</v>
      </c>
      <c r="BH106" s="134">
        <f t="shared" si="3"/>
        <v>0</v>
      </c>
      <c r="BI106" s="134">
        <f t="shared" si="4"/>
        <v>0</v>
      </c>
      <c r="BJ106" s="133" t="s">
        <v>86</v>
      </c>
      <c r="BK106" s="130"/>
      <c r="BL106" s="130"/>
      <c r="BM106" s="130"/>
    </row>
    <row r="107" spans="2:65" s="1" customFormat="1" ht="18" customHeight="1">
      <c r="B107" s="126"/>
      <c r="C107" s="127"/>
      <c r="D107" s="128" t="s">
        <v>130</v>
      </c>
      <c r="E107" s="127"/>
      <c r="F107" s="127"/>
      <c r="G107" s="127"/>
      <c r="H107" s="127"/>
      <c r="I107" s="127"/>
      <c r="J107" s="127"/>
      <c r="K107" s="127"/>
      <c r="L107" s="127"/>
      <c r="M107" s="127"/>
      <c r="N107" s="176">
        <f>ROUND(N88*T107,2)</f>
        <v>0</v>
      </c>
      <c r="O107" s="246"/>
      <c r="P107" s="246"/>
      <c r="Q107" s="246"/>
      <c r="R107" s="129"/>
      <c r="S107" s="130"/>
      <c r="T107" s="135"/>
      <c r="U107" s="136" t="s">
        <v>43</v>
      </c>
      <c r="V107" s="130"/>
      <c r="W107" s="130"/>
      <c r="X107" s="130"/>
      <c r="Y107" s="130"/>
      <c r="Z107" s="130"/>
      <c r="AA107" s="130"/>
      <c r="AB107" s="130"/>
      <c r="AC107" s="130"/>
      <c r="AD107" s="130"/>
      <c r="AE107" s="130"/>
      <c r="AF107" s="130"/>
      <c r="AG107" s="130"/>
      <c r="AH107" s="130"/>
      <c r="AI107" s="130"/>
      <c r="AJ107" s="130"/>
      <c r="AK107" s="130"/>
      <c r="AL107" s="130"/>
      <c r="AM107" s="130"/>
      <c r="AN107" s="130"/>
      <c r="AO107" s="130"/>
      <c r="AP107" s="130"/>
      <c r="AQ107" s="130"/>
      <c r="AR107" s="130"/>
      <c r="AS107" s="130"/>
      <c r="AT107" s="130"/>
      <c r="AU107" s="130"/>
      <c r="AV107" s="130"/>
      <c r="AW107" s="130"/>
      <c r="AX107" s="130"/>
      <c r="AY107" s="133" t="s">
        <v>131</v>
      </c>
      <c r="AZ107" s="130"/>
      <c r="BA107" s="130"/>
      <c r="BB107" s="130"/>
      <c r="BC107" s="130"/>
      <c r="BD107" s="130"/>
      <c r="BE107" s="134">
        <f t="shared" si="0"/>
        <v>0</v>
      </c>
      <c r="BF107" s="134">
        <f t="shared" si="1"/>
        <v>0</v>
      </c>
      <c r="BG107" s="134">
        <f t="shared" si="2"/>
        <v>0</v>
      </c>
      <c r="BH107" s="134">
        <f t="shared" si="3"/>
        <v>0</v>
      </c>
      <c r="BI107" s="134">
        <f t="shared" si="4"/>
        <v>0</v>
      </c>
      <c r="BJ107" s="133" t="s">
        <v>86</v>
      </c>
      <c r="BK107" s="130"/>
      <c r="BL107" s="130"/>
      <c r="BM107" s="130"/>
    </row>
    <row r="108" spans="2:65" s="1" customFormat="1"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5"/>
    </row>
    <row r="109" spans="2:65" s="1" customFormat="1" ht="29.25" customHeight="1">
      <c r="B109" s="33"/>
      <c r="C109" s="107" t="s">
        <v>96</v>
      </c>
      <c r="D109" s="108"/>
      <c r="E109" s="108"/>
      <c r="F109" s="108"/>
      <c r="G109" s="108"/>
      <c r="H109" s="108"/>
      <c r="I109" s="108"/>
      <c r="J109" s="108"/>
      <c r="K109" s="108"/>
      <c r="L109" s="173">
        <f>ROUND(SUM(N88+N101),2)</f>
        <v>621648.04</v>
      </c>
      <c r="M109" s="173"/>
      <c r="N109" s="173"/>
      <c r="O109" s="173"/>
      <c r="P109" s="173"/>
      <c r="Q109" s="173"/>
      <c r="R109" s="35"/>
    </row>
    <row r="110" spans="2:65" s="1" customFormat="1" ht="6.95" customHeight="1"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9"/>
    </row>
    <row r="114" spans="2:63" s="1" customFormat="1" ht="6.95" customHeight="1"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2"/>
    </row>
    <row r="115" spans="2:63" s="1" customFormat="1" ht="36.950000000000003" customHeight="1">
      <c r="B115" s="33"/>
      <c r="C115" s="178" t="s">
        <v>132</v>
      </c>
      <c r="D115" s="243"/>
      <c r="E115" s="243"/>
      <c r="F115" s="243"/>
      <c r="G115" s="243"/>
      <c r="H115" s="243"/>
      <c r="I115" s="243"/>
      <c r="J115" s="243"/>
      <c r="K115" s="243"/>
      <c r="L115" s="243"/>
      <c r="M115" s="243"/>
      <c r="N115" s="243"/>
      <c r="O115" s="243"/>
      <c r="P115" s="243"/>
      <c r="Q115" s="243"/>
      <c r="R115" s="35"/>
    </row>
    <row r="116" spans="2:63" s="1" customFormat="1" ht="6.95" customHeight="1"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spans="2:63" s="1" customFormat="1" ht="30" customHeight="1">
      <c r="B117" s="33"/>
      <c r="C117" s="29" t="s">
        <v>19</v>
      </c>
      <c r="D117" s="34"/>
      <c r="E117" s="34"/>
      <c r="F117" s="241" t="str">
        <f>F6</f>
        <v>Komunikace a inženýrské sítě-lokalita Skrbovická 2</v>
      </c>
      <c r="G117" s="242"/>
      <c r="H117" s="242"/>
      <c r="I117" s="242"/>
      <c r="J117" s="242"/>
      <c r="K117" s="242"/>
      <c r="L117" s="242"/>
      <c r="M117" s="242"/>
      <c r="N117" s="242"/>
      <c r="O117" s="242"/>
      <c r="P117" s="242"/>
      <c r="Q117" s="34"/>
      <c r="R117" s="35"/>
    </row>
    <row r="118" spans="2:63" s="1" customFormat="1" ht="36.950000000000003" customHeight="1">
      <c r="B118" s="33"/>
      <c r="C118" s="67" t="s">
        <v>104</v>
      </c>
      <c r="D118" s="34"/>
      <c r="E118" s="34"/>
      <c r="F118" s="180" t="str">
        <f>F7</f>
        <v>SO06.1 - VODOVODNÍ ŘAD</v>
      </c>
      <c r="G118" s="243"/>
      <c r="H118" s="243"/>
      <c r="I118" s="243"/>
      <c r="J118" s="243"/>
      <c r="K118" s="243"/>
      <c r="L118" s="243"/>
      <c r="M118" s="243"/>
      <c r="N118" s="243"/>
      <c r="O118" s="243"/>
      <c r="P118" s="243"/>
      <c r="Q118" s="34"/>
      <c r="R118" s="35"/>
    </row>
    <row r="119" spans="2:63" s="1" customFormat="1" ht="6.95" customHeight="1"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5"/>
    </row>
    <row r="120" spans="2:63" s="1" customFormat="1" ht="18" customHeight="1">
      <c r="B120" s="33"/>
      <c r="C120" s="29" t="s">
        <v>23</v>
      </c>
      <c r="D120" s="34"/>
      <c r="E120" s="34"/>
      <c r="F120" s="27" t="str">
        <f>F9</f>
        <v>Bruntál</v>
      </c>
      <c r="G120" s="34"/>
      <c r="H120" s="34"/>
      <c r="I120" s="34"/>
      <c r="J120" s="34"/>
      <c r="K120" s="29" t="s">
        <v>25</v>
      </c>
      <c r="L120" s="34"/>
      <c r="M120" s="244" t="str">
        <f>IF(O9="","",O9)</f>
        <v>8. 6. 2018</v>
      </c>
      <c r="N120" s="244"/>
      <c r="O120" s="244"/>
      <c r="P120" s="244"/>
      <c r="Q120" s="34"/>
      <c r="R120" s="35"/>
    </row>
    <row r="121" spans="2:63" s="1" customFormat="1" ht="6.95" customHeight="1"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5"/>
    </row>
    <row r="122" spans="2:63" s="1" customFormat="1" ht="15">
      <c r="B122" s="33"/>
      <c r="C122" s="29" t="s">
        <v>27</v>
      </c>
      <c r="D122" s="34"/>
      <c r="E122" s="34"/>
      <c r="F122" s="27" t="str">
        <f>E12</f>
        <v>Město Bruntál, Nádražní 994/20, 792 01 Druntál</v>
      </c>
      <c r="G122" s="34"/>
      <c r="H122" s="34"/>
      <c r="I122" s="34"/>
      <c r="J122" s="34"/>
      <c r="K122" s="29" t="s">
        <v>32</v>
      </c>
      <c r="L122" s="34"/>
      <c r="M122" s="209" t="str">
        <f>E18</f>
        <v>CIVIL projects s.r.o., Malý Koloredov 2377,FM</v>
      </c>
      <c r="N122" s="209"/>
      <c r="O122" s="209"/>
      <c r="P122" s="209"/>
      <c r="Q122" s="209"/>
      <c r="R122" s="35"/>
    </row>
    <row r="123" spans="2:63" s="1" customFormat="1" ht="14.45" customHeight="1">
      <c r="B123" s="33"/>
      <c r="C123" s="29" t="s">
        <v>31</v>
      </c>
      <c r="D123" s="34"/>
      <c r="E123" s="34"/>
      <c r="F123" s="27" t="str">
        <f>IF(E15="","",E15)</f>
        <v>KARETA s.r.o., Krnovská 1877/51, 792 01 Bruntál</v>
      </c>
      <c r="G123" s="34"/>
      <c r="H123" s="34"/>
      <c r="I123" s="34"/>
      <c r="J123" s="34"/>
      <c r="K123" s="29" t="s">
        <v>36</v>
      </c>
      <c r="L123" s="34"/>
      <c r="M123" s="209" t="str">
        <f>E21</f>
        <v>Petr Gnida</v>
      </c>
      <c r="N123" s="209"/>
      <c r="O123" s="209"/>
      <c r="P123" s="209"/>
      <c r="Q123" s="209"/>
      <c r="R123" s="35"/>
    </row>
    <row r="124" spans="2:63" s="1" customFormat="1" ht="10.35" customHeight="1"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5"/>
    </row>
    <row r="125" spans="2:63" s="8" customFormat="1" ht="29.25" customHeight="1">
      <c r="B125" s="137"/>
      <c r="C125" s="138" t="s">
        <v>133</v>
      </c>
      <c r="D125" s="139" t="s">
        <v>134</v>
      </c>
      <c r="E125" s="139" t="s">
        <v>60</v>
      </c>
      <c r="F125" s="239" t="s">
        <v>135</v>
      </c>
      <c r="G125" s="239"/>
      <c r="H125" s="239"/>
      <c r="I125" s="239"/>
      <c r="J125" s="139" t="s">
        <v>136</v>
      </c>
      <c r="K125" s="139" t="s">
        <v>137</v>
      </c>
      <c r="L125" s="239" t="s">
        <v>138</v>
      </c>
      <c r="M125" s="239"/>
      <c r="N125" s="239" t="s">
        <v>109</v>
      </c>
      <c r="O125" s="239"/>
      <c r="P125" s="239"/>
      <c r="Q125" s="240"/>
      <c r="R125" s="140"/>
      <c r="T125" s="74" t="s">
        <v>139</v>
      </c>
      <c r="U125" s="75" t="s">
        <v>42</v>
      </c>
      <c r="V125" s="75" t="s">
        <v>140</v>
      </c>
      <c r="W125" s="75" t="s">
        <v>141</v>
      </c>
      <c r="X125" s="75" t="s">
        <v>142</v>
      </c>
      <c r="Y125" s="75" t="s">
        <v>143</v>
      </c>
      <c r="Z125" s="75" t="s">
        <v>144</v>
      </c>
      <c r="AA125" s="76" t="s">
        <v>145</v>
      </c>
    </row>
    <row r="126" spans="2:63" s="1" customFormat="1" ht="29.25" customHeight="1">
      <c r="B126" s="33"/>
      <c r="C126" s="78" t="s">
        <v>106</v>
      </c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222">
        <f>BK126</f>
        <v>621648.04000000015</v>
      </c>
      <c r="O126" s="223"/>
      <c r="P126" s="223"/>
      <c r="Q126" s="223"/>
      <c r="R126" s="35"/>
      <c r="T126" s="77"/>
      <c r="U126" s="49"/>
      <c r="V126" s="49"/>
      <c r="W126" s="141">
        <f>W127+W206+W210+W214</f>
        <v>0</v>
      </c>
      <c r="X126" s="49"/>
      <c r="Y126" s="141">
        <f>Y127+Y206+Y210+Y214</f>
        <v>9.5949691999999995</v>
      </c>
      <c r="Z126" s="49"/>
      <c r="AA126" s="142">
        <f>AA127+AA206+AA210+AA214</f>
        <v>0.94799999999999995</v>
      </c>
      <c r="AT126" s="18" t="s">
        <v>77</v>
      </c>
      <c r="AU126" s="18" t="s">
        <v>111</v>
      </c>
      <c r="BK126" s="143">
        <f>BK127+BK206+BK210+BK214</f>
        <v>621648.04000000015</v>
      </c>
    </row>
    <row r="127" spans="2:63" s="9" customFormat="1" ht="37.5" customHeight="1">
      <c r="B127" s="144"/>
      <c r="C127" s="145"/>
      <c r="D127" s="146" t="s">
        <v>112</v>
      </c>
      <c r="E127" s="146"/>
      <c r="F127" s="146"/>
      <c r="G127" s="146"/>
      <c r="H127" s="146"/>
      <c r="I127" s="146"/>
      <c r="J127" s="146"/>
      <c r="K127" s="146"/>
      <c r="L127" s="146"/>
      <c r="M127" s="146"/>
      <c r="N127" s="224">
        <f>BK127</f>
        <v>590270.26000000013</v>
      </c>
      <c r="O127" s="225"/>
      <c r="P127" s="225"/>
      <c r="Q127" s="225"/>
      <c r="R127" s="147"/>
      <c r="T127" s="148"/>
      <c r="U127" s="145"/>
      <c r="V127" s="145"/>
      <c r="W127" s="149">
        <f>W128+W146+W148+W151+W154+W204</f>
        <v>0</v>
      </c>
      <c r="X127" s="145"/>
      <c r="Y127" s="149">
        <f>Y128+Y146+Y148+Y151+Y154+Y204</f>
        <v>9.5948791999999994</v>
      </c>
      <c r="Z127" s="145"/>
      <c r="AA127" s="150">
        <f>AA128+AA146+AA148+AA151+AA154+AA204</f>
        <v>0.94799999999999995</v>
      </c>
      <c r="AR127" s="151" t="s">
        <v>86</v>
      </c>
      <c r="AT127" s="152" t="s">
        <v>77</v>
      </c>
      <c r="AU127" s="152" t="s">
        <v>78</v>
      </c>
      <c r="AY127" s="151" t="s">
        <v>146</v>
      </c>
      <c r="BK127" s="153">
        <f>BK128+BK146+BK148+BK151+BK154+BK204</f>
        <v>590270.26000000013</v>
      </c>
    </row>
    <row r="128" spans="2:63" s="9" customFormat="1" ht="19.899999999999999" customHeight="1">
      <c r="B128" s="144"/>
      <c r="C128" s="145"/>
      <c r="D128" s="154" t="s">
        <v>113</v>
      </c>
      <c r="E128" s="154"/>
      <c r="F128" s="154"/>
      <c r="G128" s="154"/>
      <c r="H128" s="154"/>
      <c r="I128" s="154"/>
      <c r="J128" s="154"/>
      <c r="K128" s="154"/>
      <c r="L128" s="154"/>
      <c r="M128" s="154"/>
      <c r="N128" s="226">
        <f>BK128</f>
        <v>281708.71999999997</v>
      </c>
      <c r="O128" s="227"/>
      <c r="P128" s="227"/>
      <c r="Q128" s="227"/>
      <c r="R128" s="147"/>
      <c r="T128" s="148"/>
      <c r="U128" s="145"/>
      <c r="V128" s="145"/>
      <c r="W128" s="149">
        <f>SUM(W129:W145)</f>
        <v>0</v>
      </c>
      <c r="X128" s="145"/>
      <c r="Y128" s="149">
        <f>SUM(Y129:Y145)</f>
        <v>3.4277691999999997</v>
      </c>
      <c r="Z128" s="145"/>
      <c r="AA128" s="150">
        <f>SUM(AA129:AA145)</f>
        <v>0.94799999999999995</v>
      </c>
      <c r="AR128" s="151" t="s">
        <v>86</v>
      </c>
      <c r="AT128" s="152" t="s">
        <v>77</v>
      </c>
      <c r="AU128" s="152" t="s">
        <v>86</v>
      </c>
      <c r="AY128" s="151" t="s">
        <v>146</v>
      </c>
      <c r="BK128" s="153">
        <f>SUM(BK129:BK145)</f>
        <v>281708.71999999997</v>
      </c>
    </row>
    <row r="129" spans="2:65" s="1" customFormat="1" ht="38.25" customHeight="1">
      <c r="B129" s="126"/>
      <c r="C129" s="155" t="s">
        <v>86</v>
      </c>
      <c r="D129" s="155" t="s">
        <v>147</v>
      </c>
      <c r="E129" s="156" t="s">
        <v>148</v>
      </c>
      <c r="F129" s="234" t="s">
        <v>149</v>
      </c>
      <c r="G129" s="234"/>
      <c r="H129" s="234"/>
      <c r="I129" s="234"/>
      <c r="J129" s="157" t="s">
        <v>150</v>
      </c>
      <c r="K129" s="158">
        <v>3</v>
      </c>
      <c r="L129" s="220">
        <v>475.17122576318098</v>
      </c>
      <c r="M129" s="220"/>
      <c r="N129" s="235">
        <f t="shared" ref="N129:N145" si="5">ROUND(L129*K129,2)</f>
        <v>1425.51</v>
      </c>
      <c r="O129" s="235"/>
      <c r="P129" s="235"/>
      <c r="Q129" s="235"/>
      <c r="R129" s="129"/>
      <c r="T129" s="159" t="s">
        <v>5</v>
      </c>
      <c r="U129" s="42" t="s">
        <v>43</v>
      </c>
      <c r="V129" s="34"/>
      <c r="W129" s="160">
        <f t="shared" ref="W129:W145" si="6">V129*K129</f>
        <v>0</v>
      </c>
      <c r="X129" s="160">
        <v>0</v>
      </c>
      <c r="Y129" s="160">
        <f t="shared" ref="Y129:Y145" si="7">X129*K129</f>
        <v>0</v>
      </c>
      <c r="Z129" s="160">
        <v>0.316</v>
      </c>
      <c r="AA129" s="161">
        <f t="shared" ref="AA129:AA145" si="8">Z129*K129</f>
        <v>0.94799999999999995</v>
      </c>
      <c r="AR129" s="18" t="s">
        <v>151</v>
      </c>
      <c r="AT129" s="18" t="s">
        <v>147</v>
      </c>
      <c r="AU129" s="18" t="s">
        <v>102</v>
      </c>
      <c r="AY129" s="18" t="s">
        <v>146</v>
      </c>
      <c r="BE129" s="100">
        <f t="shared" ref="BE129:BE145" si="9">IF(U129="základní",N129,0)</f>
        <v>1425.51</v>
      </c>
      <c r="BF129" s="100">
        <f t="shared" ref="BF129:BF145" si="10">IF(U129="snížená",N129,0)</f>
        <v>0</v>
      </c>
      <c r="BG129" s="100">
        <f t="shared" ref="BG129:BG145" si="11">IF(U129="zákl. přenesená",N129,0)</f>
        <v>0</v>
      </c>
      <c r="BH129" s="100">
        <f t="shared" ref="BH129:BH145" si="12">IF(U129="sníž. přenesená",N129,0)</f>
        <v>0</v>
      </c>
      <c r="BI129" s="100">
        <f t="shared" ref="BI129:BI145" si="13">IF(U129="nulová",N129,0)</f>
        <v>0</v>
      </c>
      <c r="BJ129" s="18" t="s">
        <v>86</v>
      </c>
      <c r="BK129" s="100">
        <f t="shared" ref="BK129:BK145" si="14">ROUND(L129*K129,2)</f>
        <v>1425.51</v>
      </c>
      <c r="BL129" s="18" t="s">
        <v>151</v>
      </c>
      <c r="BM129" s="18" t="s">
        <v>152</v>
      </c>
    </row>
    <row r="130" spans="2:65" s="1" customFormat="1" ht="38.25" customHeight="1">
      <c r="B130" s="126"/>
      <c r="C130" s="155" t="s">
        <v>102</v>
      </c>
      <c r="D130" s="155" t="s">
        <v>147</v>
      </c>
      <c r="E130" s="156" t="s">
        <v>153</v>
      </c>
      <c r="F130" s="234" t="s">
        <v>154</v>
      </c>
      <c r="G130" s="234"/>
      <c r="H130" s="234"/>
      <c r="I130" s="234"/>
      <c r="J130" s="157" t="s">
        <v>155</v>
      </c>
      <c r="K130" s="158">
        <v>0.5</v>
      </c>
      <c r="L130" s="220">
        <v>6672.4530890446604</v>
      </c>
      <c r="M130" s="220"/>
      <c r="N130" s="235">
        <f t="shared" si="5"/>
        <v>3336.23</v>
      </c>
      <c r="O130" s="235"/>
      <c r="P130" s="235"/>
      <c r="Q130" s="235"/>
      <c r="R130" s="129"/>
      <c r="T130" s="159" t="s">
        <v>5</v>
      </c>
      <c r="U130" s="42" t="s">
        <v>43</v>
      </c>
      <c r="V130" s="34"/>
      <c r="W130" s="160">
        <f t="shared" si="6"/>
        <v>0</v>
      </c>
      <c r="X130" s="160">
        <v>0</v>
      </c>
      <c r="Y130" s="160">
        <f t="shared" si="7"/>
        <v>0</v>
      </c>
      <c r="Z130" s="160">
        <v>0</v>
      </c>
      <c r="AA130" s="161">
        <f t="shared" si="8"/>
        <v>0</v>
      </c>
      <c r="AR130" s="18" t="s">
        <v>151</v>
      </c>
      <c r="AT130" s="18" t="s">
        <v>147</v>
      </c>
      <c r="AU130" s="18" t="s">
        <v>102</v>
      </c>
      <c r="AY130" s="18" t="s">
        <v>146</v>
      </c>
      <c r="BE130" s="100">
        <f t="shared" si="9"/>
        <v>3336.23</v>
      </c>
      <c r="BF130" s="100">
        <f t="shared" si="10"/>
        <v>0</v>
      </c>
      <c r="BG130" s="100">
        <f t="shared" si="11"/>
        <v>0</v>
      </c>
      <c r="BH130" s="100">
        <f t="shared" si="12"/>
        <v>0</v>
      </c>
      <c r="BI130" s="100">
        <f t="shared" si="13"/>
        <v>0</v>
      </c>
      <c r="BJ130" s="18" t="s">
        <v>86</v>
      </c>
      <c r="BK130" s="100">
        <f t="shared" si="14"/>
        <v>3336.23</v>
      </c>
      <c r="BL130" s="18" t="s">
        <v>151</v>
      </c>
      <c r="BM130" s="18" t="s">
        <v>156</v>
      </c>
    </row>
    <row r="131" spans="2:65" s="1" customFormat="1" ht="25.5" customHeight="1">
      <c r="B131" s="126"/>
      <c r="C131" s="155" t="s">
        <v>157</v>
      </c>
      <c r="D131" s="155" t="s">
        <v>147</v>
      </c>
      <c r="E131" s="156" t="s">
        <v>158</v>
      </c>
      <c r="F131" s="234" t="s">
        <v>159</v>
      </c>
      <c r="G131" s="234"/>
      <c r="H131" s="234"/>
      <c r="I131" s="234"/>
      <c r="J131" s="157" t="s">
        <v>155</v>
      </c>
      <c r="K131" s="158">
        <v>300.23</v>
      </c>
      <c r="L131" s="220">
        <v>340.179400262277</v>
      </c>
      <c r="M131" s="220"/>
      <c r="N131" s="235">
        <f t="shared" si="5"/>
        <v>102132.06</v>
      </c>
      <c r="O131" s="235"/>
      <c r="P131" s="235"/>
      <c r="Q131" s="235"/>
      <c r="R131" s="129"/>
      <c r="T131" s="159" t="s">
        <v>5</v>
      </c>
      <c r="U131" s="42" t="s">
        <v>43</v>
      </c>
      <c r="V131" s="34"/>
      <c r="W131" s="160">
        <f t="shared" si="6"/>
        <v>0</v>
      </c>
      <c r="X131" s="160">
        <v>0</v>
      </c>
      <c r="Y131" s="160">
        <f t="shared" si="7"/>
        <v>0</v>
      </c>
      <c r="Z131" s="160">
        <v>0</v>
      </c>
      <c r="AA131" s="161">
        <f t="shared" si="8"/>
        <v>0</v>
      </c>
      <c r="AR131" s="18" t="s">
        <v>151</v>
      </c>
      <c r="AT131" s="18" t="s">
        <v>147</v>
      </c>
      <c r="AU131" s="18" t="s">
        <v>102</v>
      </c>
      <c r="AY131" s="18" t="s">
        <v>146</v>
      </c>
      <c r="BE131" s="100">
        <f t="shared" si="9"/>
        <v>102132.06</v>
      </c>
      <c r="BF131" s="100">
        <f t="shared" si="10"/>
        <v>0</v>
      </c>
      <c r="BG131" s="100">
        <f t="shared" si="11"/>
        <v>0</v>
      </c>
      <c r="BH131" s="100">
        <f t="shared" si="12"/>
        <v>0</v>
      </c>
      <c r="BI131" s="100">
        <f t="shared" si="13"/>
        <v>0</v>
      </c>
      <c r="BJ131" s="18" t="s">
        <v>86</v>
      </c>
      <c r="BK131" s="100">
        <f t="shared" si="14"/>
        <v>102132.06</v>
      </c>
      <c r="BL131" s="18" t="s">
        <v>151</v>
      </c>
      <c r="BM131" s="18" t="s">
        <v>160</v>
      </c>
    </row>
    <row r="132" spans="2:65" s="1" customFormat="1" ht="25.5" customHeight="1">
      <c r="B132" s="126"/>
      <c r="C132" s="155" t="s">
        <v>151</v>
      </c>
      <c r="D132" s="155" t="s">
        <v>147</v>
      </c>
      <c r="E132" s="156" t="s">
        <v>161</v>
      </c>
      <c r="F132" s="234" t="s">
        <v>162</v>
      </c>
      <c r="G132" s="234"/>
      <c r="H132" s="234"/>
      <c r="I132" s="234"/>
      <c r="J132" s="157" t="s">
        <v>155</v>
      </c>
      <c r="K132" s="158">
        <v>300.23</v>
      </c>
      <c r="L132" s="220">
        <v>30.8552744002065</v>
      </c>
      <c r="M132" s="220"/>
      <c r="N132" s="235">
        <f t="shared" si="5"/>
        <v>9263.68</v>
      </c>
      <c r="O132" s="235"/>
      <c r="P132" s="235"/>
      <c r="Q132" s="235"/>
      <c r="R132" s="129"/>
      <c r="T132" s="159" t="s">
        <v>5</v>
      </c>
      <c r="U132" s="42" t="s">
        <v>43</v>
      </c>
      <c r="V132" s="34"/>
      <c r="W132" s="160">
        <f t="shared" si="6"/>
        <v>0</v>
      </c>
      <c r="X132" s="160">
        <v>0</v>
      </c>
      <c r="Y132" s="160">
        <f t="shared" si="7"/>
        <v>0</v>
      </c>
      <c r="Z132" s="160">
        <v>0</v>
      </c>
      <c r="AA132" s="161">
        <f t="shared" si="8"/>
        <v>0</v>
      </c>
      <c r="AR132" s="18" t="s">
        <v>151</v>
      </c>
      <c r="AT132" s="18" t="s">
        <v>147</v>
      </c>
      <c r="AU132" s="18" t="s">
        <v>102</v>
      </c>
      <c r="AY132" s="18" t="s">
        <v>146</v>
      </c>
      <c r="BE132" s="100">
        <f t="shared" si="9"/>
        <v>9263.68</v>
      </c>
      <c r="BF132" s="100">
        <f t="shared" si="10"/>
        <v>0</v>
      </c>
      <c r="BG132" s="100">
        <f t="shared" si="11"/>
        <v>0</v>
      </c>
      <c r="BH132" s="100">
        <f t="shared" si="12"/>
        <v>0</v>
      </c>
      <c r="BI132" s="100">
        <f t="shared" si="13"/>
        <v>0</v>
      </c>
      <c r="BJ132" s="18" t="s">
        <v>86</v>
      </c>
      <c r="BK132" s="100">
        <f t="shared" si="14"/>
        <v>9263.68</v>
      </c>
      <c r="BL132" s="18" t="s">
        <v>151</v>
      </c>
      <c r="BM132" s="18" t="s">
        <v>163</v>
      </c>
    </row>
    <row r="133" spans="2:65" s="1" customFormat="1" ht="16.5" customHeight="1">
      <c r="B133" s="126"/>
      <c r="C133" s="162" t="s">
        <v>164</v>
      </c>
      <c r="D133" s="162" t="s">
        <v>165</v>
      </c>
      <c r="E133" s="163" t="s">
        <v>166</v>
      </c>
      <c r="F133" s="236" t="s">
        <v>167</v>
      </c>
      <c r="G133" s="236"/>
      <c r="H133" s="236"/>
      <c r="I133" s="236"/>
      <c r="J133" s="164" t="s">
        <v>168</v>
      </c>
      <c r="K133" s="165">
        <v>70</v>
      </c>
      <c r="L133" s="237">
        <v>247.613577061657</v>
      </c>
      <c r="M133" s="237"/>
      <c r="N133" s="238">
        <f t="shared" si="5"/>
        <v>17332.95</v>
      </c>
      <c r="O133" s="235"/>
      <c r="P133" s="235"/>
      <c r="Q133" s="235"/>
      <c r="R133" s="129"/>
      <c r="T133" s="159" t="s">
        <v>5</v>
      </c>
      <c r="U133" s="42" t="s">
        <v>43</v>
      </c>
      <c r="V133" s="34"/>
      <c r="W133" s="160">
        <f t="shared" si="6"/>
        <v>0</v>
      </c>
      <c r="X133" s="160">
        <v>4.3299999999999996E-3</v>
      </c>
      <c r="Y133" s="160">
        <f t="shared" si="7"/>
        <v>0.30309999999999998</v>
      </c>
      <c r="Z133" s="160">
        <v>0</v>
      </c>
      <c r="AA133" s="161">
        <f t="shared" si="8"/>
        <v>0</v>
      </c>
      <c r="AR133" s="18" t="s">
        <v>169</v>
      </c>
      <c r="AT133" s="18" t="s">
        <v>165</v>
      </c>
      <c r="AU133" s="18" t="s">
        <v>102</v>
      </c>
      <c r="AY133" s="18" t="s">
        <v>146</v>
      </c>
      <c r="BE133" s="100">
        <f t="shared" si="9"/>
        <v>17332.95</v>
      </c>
      <c r="BF133" s="100">
        <f t="shared" si="10"/>
        <v>0</v>
      </c>
      <c r="BG133" s="100">
        <f t="shared" si="11"/>
        <v>0</v>
      </c>
      <c r="BH133" s="100">
        <f t="shared" si="12"/>
        <v>0</v>
      </c>
      <c r="BI133" s="100">
        <f t="shared" si="13"/>
        <v>0</v>
      </c>
      <c r="BJ133" s="18" t="s">
        <v>86</v>
      </c>
      <c r="BK133" s="100">
        <f t="shared" si="14"/>
        <v>17332.95</v>
      </c>
      <c r="BL133" s="18" t="s">
        <v>151</v>
      </c>
      <c r="BM133" s="18" t="s">
        <v>170</v>
      </c>
    </row>
    <row r="134" spans="2:65" s="1" customFormat="1" ht="25.5" customHeight="1">
      <c r="B134" s="126"/>
      <c r="C134" s="155" t="s">
        <v>171</v>
      </c>
      <c r="D134" s="155" t="s">
        <v>147</v>
      </c>
      <c r="E134" s="156" t="s">
        <v>172</v>
      </c>
      <c r="F134" s="234" t="s">
        <v>173</v>
      </c>
      <c r="G134" s="234"/>
      <c r="H134" s="234"/>
      <c r="I134" s="234"/>
      <c r="J134" s="157" t="s">
        <v>150</v>
      </c>
      <c r="K134" s="158">
        <v>684.13</v>
      </c>
      <c r="L134" s="220">
        <v>33.169419980222003</v>
      </c>
      <c r="M134" s="220"/>
      <c r="N134" s="235">
        <f t="shared" si="5"/>
        <v>22692.2</v>
      </c>
      <c r="O134" s="235"/>
      <c r="P134" s="235"/>
      <c r="Q134" s="235"/>
      <c r="R134" s="129"/>
      <c r="T134" s="159" t="s">
        <v>5</v>
      </c>
      <c r="U134" s="42" t="s">
        <v>43</v>
      </c>
      <c r="V134" s="34"/>
      <c r="W134" s="160">
        <f t="shared" si="6"/>
        <v>0</v>
      </c>
      <c r="X134" s="160">
        <v>8.4000000000000003E-4</v>
      </c>
      <c r="Y134" s="160">
        <f t="shared" si="7"/>
        <v>0.57466919999999999</v>
      </c>
      <c r="Z134" s="160">
        <v>0</v>
      </c>
      <c r="AA134" s="161">
        <f t="shared" si="8"/>
        <v>0</v>
      </c>
      <c r="AR134" s="18" t="s">
        <v>151</v>
      </c>
      <c r="AT134" s="18" t="s">
        <v>147</v>
      </c>
      <c r="AU134" s="18" t="s">
        <v>102</v>
      </c>
      <c r="AY134" s="18" t="s">
        <v>146</v>
      </c>
      <c r="BE134" s="100">
        <f t="shared" si="9"/>
        <v>22692.2</v>
      </c>
      <c r="BF134" s="100">
        <f t="shared" si="10"/>
        <v>0</v>
      </c>
      <c r="BG134" s="100">
        <f t="shared" si="11"/>
        <v>0</v>
      </c>
      <c r="BH134" s="100">
        <f t="shared" si="12"/>
        <v>0</v>
      </c>
      <c r="BI134" s="100">
        <f t="shared" si="13"/>
        <v>0</v>
      </c>
      <c r="BJ134" s="18" t="s">
        <v>86</v>
      </c>
      <c r="BK134" s="100">
        <f t="shared" si="14"/>
        <v>22692.2</v>
      </c>
      <c r="BL134" s="18" t="s">
        <v>151</v>
      </c>
      <c r="BM134" s="18" t="s">
        <v>174</v>
      </c>
    </row>
    <row r="135" spans="2:65" s="1" customFormat="1" ht="25.5" customHeight="1">
      <c r="B135" s="126"/>
      <c r="C135" s="155" t="s">
        <v>175</v>
      </c>
      <c r="D135" s="155" t="s">
        <v>147</v>
      </c>
      <c r="E135" s="156" t="s">
        <v>176</v>
      </c>
      <c r="F135" s="234" t="s">
        <v>177</v>
      </c>
      <c r="G135" s="234"/>
      <c r="H135" s="234"/>
      <c r="I135" s="234"/>
      <c r="J135" s="157" t="s">
        <v>150</v>
      </c>
      <c r="K135" s="158">
        <v>684.13</v>
      </c>
      <c r="L135" s="220">
        <v>10.0279641800671</v>
      </c>
      <c r="M135" s="220"/>
      <c r="N135" s="235">
        <f t="shared" si="5"/>
        <v>6860.43</v>
      </c>
      <c r="O135" s="235"/>
      <c r="P135" s="235"/>
      <c r="Q135" s="235"/>
      <c r="R135" s="129"/>
      <c r="T135" s="159" t="s">
        <v>5</v>
      </c>
      <c r="U135" s="42" t="s">
        <v>43</v>
      </c>
      <c r="V135" s="34"/>
      <c r="W135" s="160">
        <f t="shared" si="6"/>
        <v>0</v>
      </c>
      <c r="X135" s="160">
        <v>0</v>
      </c>
      <c r="Y135" s="160">
        <f t="shared" si="7"/>
        <v>0</v>
      </c>
      <c r="Z135" s="160">
        <v>0</v>
      </c>
      <c r="AA135" s="161">
        <f t="shared" si="8"/>
        <v>0</v>
      </c>
      <c r="AR135" s="18" t="s">
        <v>151</v>
      </c>
      <c r="AT135" s="18" t="s">
        <v>147</v>
      </c>
      <c r="AU135" s="18" t="s">
        <v>102</v>
      </c>
      <c r="AY135" s="18" t="s">
        <v>146</v>
      </c>
      <c r="BE135" s="100">
        <f t="shared" si="9"/>
        <v>6860.43</v>
      </c>
      <c r="BF135" s="100">
        <f t="shared" si="10"/>
        <v>0</v>
      </c>
      <c r="BG135" s="100">
        <f t="shared" si="11"/>
        <v>0</v>
      </c>
      <c r="BH135" s="100">
        <f t="shared" si="12"/>
        <v>0</v>
      </c>
      <c r="BI135" s="100">
        <f t="shared" si="13"/>
        <v>0</v>
      </c>
      <c r="BJ135" s="18" t="s">
        <v>86</v>
      </c>
      <c r="BK135" s="100">
        <f t="shared" si="14"/>
        <v>6860.43</v>
      </c>
      <c r="BL135" s="18" t="s">
        <v>151</v>
      </c>
      <c r="BM135" s="18" t="s">
        <v>178</v>
      </c>
    </row>
    <row r="136" spans="2:65" s="1" customFormat="1" ht="25.5" customHeight="1">
      <c r="B136" s="126"/>
      <c r="C136" s="155" t="s">
        <v>169</v>
      </c>
      <c r="D136" s="155" t="s">
        <v>147</v>
      </c>
      <c r="E136" s="156" t="s">
        <v>179</v>
      </c>
      <c r="F136" s="234" t="s">
        <v>180</v>
      </c>
      <c r="G136" s="234"/>
      <c r="H136" s="234"/>
      <c r="I136" s="234"/>
      <c r="J136" s="157" t="s">
        <v>155</v>
      </c>
      <c r="K136" s="158">
        <v>150.11000000000001</v>
      </c>
      <c r="L136" s="220">
        <v>43.197384160289097</v>
      </c>
      <c r="M136" s="220"/>
      <c r="N136" s="235">
        <f t="shared" si="5"/>
        <v>6484.36</v>
      </c>
      <c r="O136" s="235"/>
      <c r="P136" s="235"/>
      <c r="Q136" s="235"/>
      <c r="R136" s="129"/>
      <c r="T136" s="159" t="s">
        <v>5</v>
      </c>
      <c r="U136" s="42" t="s">
        <v>43</v>
      </c>
      <c r="V136" s="34"/>
      <c r="W136" s="160">
        <f t="shared" si="6"/>
        <v>0</v>
      </c>
      <c r="X136" s="160">
        <v>0</v>
      </c>
      <c r="Y136" s="160">
        <f t="shared" si="7"/>
        <v>0</v>
      </c>
      <c r="Z136" s="160">
        <v>0</v>
      </c>
      <c r="AA136" s="161">
        <f t="shared" si="8"/>
        <v>0</v>
      </c>
      <c r="AR136" s="18" t="s">
        <v>151</v>
      </c>
      <c r="AT136" s="18" t="s">
        <v>147</v>
      </c>
      <c r="AU136" s="18" t="s">
        <v>102</v>
      </c>
      <c r="AY136" s="18" t="s">
        <v>146</v>
      </c>
      <c r="BE136" s="100">
        <f t="shared" si="9"/>
        <v>6484.36</v>
      </c>
      <c r="BF136" s="100">
        <f t="shared" si="10"/>
        <v>0</v>
      </c>
      <c r="BG136" s="100">
        <f t="shared" si="11"/>
        <v>0</v>
      </c>
      <c r="BH136" s="100">
        <f t="shared" si="12"/>
        <v>0</v>
      </c>
      <c r="BI136" s="100">
        <f t="shared" si="13"/>
        <v>0</v>
      </c>
      <c r="BJ136" s="18" t="s">
        <v>86</v>
      </c>
      <c r="BK136" s="100">
        <f t="shared" si="14"/>
        <v>6484.36</v>
      </c>
      <c r="BL136" s="18" t="s">
        <v>151</v>
      </c>
      <c r="BM136" s="18" t="s">
        <v>181</v>
      </c>
    </row>
    <row r="137" spans="2:65" s="1" customFormat="1" ht="25.5" customHeight="1">
      <c r="B137" s="126"/>
      <c r="C137" s="155" t="s">
        <v>182</v>
      </c>
      <c r="D137" s="155" t="s">
        <v>147</v>
      </c>
      <c r="E137" s="156" t="s">
        <v>183</v>
      </c>
      <c r="F137" s="234" t="s">
        <v>184</v>
      </c>
      <c r="G137" s="234"/>
      <c r="H137" s="234"/>
      <c r="I137" s="234"/>
      <c r="J137" s="157" t="s">
        <v>155</v>
      </c>
      <c r="K137" s="158">
        <v>22.29</v>
      </c>
      <c r="L137" s="220">
        <v>211.35862964141501</v>
      </c>
      <c r="M137" s="220"/>
      <c r="N137" s="235">
        <f t="shared" si="5"/>
        <v>4711.18</v>
      </c>
      <c r="O137" s="235"/>
      <c r="P137" s="235"/>
      <c r="Q137" s="235"/>
      <c r="R137" s="129"/>
      <c r="T137" s="159" t="s">
        <v>5</v>
      </c>
      <c r="U137" s="42" t="s">
        <v>43</v>
      </c>
      <c r="V137" s="34"/>
      <c r="W137" s="160">
        <f t="shared" si="6"/>
        <v>0</v>
      </c>
      <c r="X137" s="160">
        <v>0</v>
      </c>
      <c r="Y137" s="160">
        <f t="shared" si="7"/>
        <v>0</v>
      </c>
      <c r="Z137" s="160">
        <v>0</v>
      </c>
      <c r="AA137" s="161">
        <f t="shared" si="8"/>
        <v>0</v>
      </c>
      <c r="AR137" s="18" t="s">
        <v>151</v>
      </c>
      <c r="AT137" s="18" t="s">
        <v>147</v>
      </c>
      <c r="AU137" s="18" t="s">
        <v>102</v>
      </c>
      <c r="AY137" s="18" t="s">
        <v>146</v>
      </c>
      <c r="BE137" s="100">
        <f t="shared" si="9"/>
        <v>4711.18</v>
      </c>
      <c r="BF137" s="100">
        <f t="shared" si="10"/>
        <v>0</v>
      </c>
      <c r="BG137" s="100">
        <f t="shared" si="11"/>
        <v>0</v>
      </c>
      <c r="BH137" s="100">
        <f t="shared" si="12"/>
        <v>0</v>
      </c>
      <c r="BI137" s="100">
        <f t="shared" si="13"/>
        <v>0</v>
      </c>
      <c r="BJ137" s="18" t="s">
        <v>86</v>
      </c>
      <c r="BK137" s="100">
        <f t="shared" si="14"/>
        <v>4711.18</v>
      </c>
      <c r="BL137" s="18" t="s">
        <v>151</v>
      </c>
      <c r="BM137" s="18" t="s">
        <v>185</v>
      </c>
    </row>
    <row r="138" spans="2:65" s="1" customFormat="1" ht="38.25" customHeight="1">
      <c r="B138" s="126"/>
      <c r="C138" s="155" t="s">
        <v>186</v>
      </c>
      <c r="D138" s="155" t="s">
        <v>147</v>
      </c>
      <c r="E138" s="156" t="s">
        <v>187</v>
      </c>
      <c r="F138" s="234" t="s">
        <v>188</v>
      </c>
      <c r="G138" s="234"/>
      <c r="H138" s="234"/>
      <c r="I138" s="234"/>
      <c r="J138" s="157" t="s">
        <v>155</v>
      </c>
      <c r="K138" s="158">
        <v>156.03</v>
      </c>
      <c r="L138" s="220">
        <v>12.3421097600826</v>
      </c>
      <c r="M138" s="220"/>
      <c r="N138" s="235">
        <f t="shared" si="5"/>
        <v>1925.74</v>
      </c>
      <c r="O138" s="235"/>
      <c r="P138" s="235"/>
      <c r="Q138" s="235"/>
      <c r="R138" s="129"/>
      <c r="T138" s="159" t="s">
        <v>5</v>
      </c>
      <c r="U138" s="42" t="s">
        <v>43</v>
      </c>
      <c r="V138" s="34"/>
      <c r="W138" s="160">
        <f t="shared" si="6"/>
        <v>0</v>
      </c>
      <c r="X138" s="160">
        <v>0</v>
      </c>
      <c r="Y138" s="160">
        <f t="shared" si="7"/>
        <v>0</v>
      </c>
      <c r="Z138" s="160">
        <v>0</v>
      </c>
      <c r="AA138" s="161">
        <f t="shared" si="8"/>
        <v>0</v>
      </c>
      <c r="AR138" s="18" t="s">
        <v>151</v>
      </c>
      <c r="AT138" s="18" t="s">
        <v>147</v>
      </c>
      <c r="AU138" s="18" t="s">
        <v>102</v>
      </c>
      <c r="AY138" s="18" t="s">
        <v>146</v>
      </c>
      <c r="BE138" s="100">
        <f t="shared" si="9"/>
        <v>1925.74</v>
      </c>
      <c r="BF138" s="100">
        <f t="shared" si="10"/>
        <v>0</v>
      </c>
      <c r="BG138" s="100">
        <f t="shared" si="11"/>
        <v>0</v>
      </c>
      <c r="BH138" s="100">
        <f t="shared" si="12"/>
        <v>0</v>
      </c>
      <c r="BI138" s="100">
        <f t="shared" si="13"/>
        <v>0</v>
      </c>
      <c r="BJ138" s="18" t="s">
        <v>86</v>
      </c>
      <c r="BK138" s="100">
        <f t="shared" si="14"/>
        <v>1925.74</v>
      </c>
      <c r="BL138" s="18" t="s">
        <v>151</v>
      </c>
      <c r="BM138" s="18" t="s">
        <v>189</v>
      </c>
    </row>
    <row r="139" spans="2:65" s="1" customFormat="1" ht="25.5" customHeight="1">
      <c r="B139" s="126"/>
      <c r="C139" s="155" t="s">
        <v>190</v>
      </c>
      <c r="D139" s="155" t="s">
        <v>147</v>
      </c>
      <c r="E139" s="156" t="s">
        <v>191</v>
      </c>
      <c r="F139" s="234" t="s">
        <v>192</v>
      </c>
      <c r="G139" s="234"/>
      <c r="H139" s="234"/>
      <c r="I139" s="234"/>
      <c r="J139" s="157" t="s">
        <v>155</v>
      </c>
      <c r="K139" s="158">
        <v>22.29</v>
      </c>
      <c r="L139" s="220">
        <v>56.310875780376897</v>
      </c>
      <c r="M139" s="220"/>
      <c r="N139" s="235">
        <f t="shared" si="5"/>
        <v>1255.17</v>
      </c>
      <c r="O139" s="235"/>
      <c r="P139" s="235"/>
      <c r="Q139" s="235"/>
      <c r="R139" s="129"/>
      <c r="T139" s="159" t="s">
        <v>5</v>
      </c>
      <c r="U139" s="42" t="s">
        <v>43</v>
      </c>
      <c r="V139" s="34"/>
      <c r="W139" s="160">
        <f t="shared" si="6"/>
        <v>0</v>
      </c>
      <c r="X139" s="160">
        <v>0</v>
      </c>
      <c r="Y139" s="160">
        <f t="shared" si="7"/>
        <v>0</v>
      </c>
      <c r="Z139" s="160">
        <v>0</v>
      </c>
      <c r="AA139" s="161">
        <f t="shared" si="8"/>
        <v>0</v>
      </c>
      <c r="AR139" s="18" t="s">
        <v>151</v>
      </c>
      <c r="AT139" s="18" t="s">
        <v>147</v>
      </c>
      <c r="AU139" s="18" t="s">
        <v>102</v>
      </c>
      <c r="AY139" s="18" t="s">
        <v>146</v>
      </c>
      <c r="BE139" s="100">
        <f t="shared" si="9"/>
        <v>1255.17</v>
      </c>
      <c r="BF139" s="100">
        <f t="shared" si="10"/>
        <v>0</v>
      </c>
      <c r="BG139" s="100">
        <f t="shared" si="11"/>
        <v>0</v>
      </c>
      <c r="BH139" s="100">
        <f t="shared" si="12"/>
        <v>0</v>
      </c>
      <c r="BI139" s="100">
        <f t="shared" si="13"/>
        <v>0</v>
      </c>
      <c r="BJ139" s="18" t="s">
        <v>86</v>
      </c>
      <c r="BK139" s="100">
        <f t="shared" si="14"/>
        <v>1255.17</v>
      </c>
      <c r="BL139" s="18" t="s">
        <v>151</v>
      </c>
      <c r="BM139" s="18" t="s">
        <v>193</v>
      </c>
    </row>
    <row r="140" spans="2:65" s="1" customFormat="1" ht="16.5" customHeight="1">
      <c r="B140" s="126"/>
      <c r="C140" s="155" t="s">
        <v>194</v>
      </c>
      <c r="D140" s="155" t="s">
        <v>147</v>
      </c>
      <c r="E140" s="156" t="s">
        <v>195</v>
      </c>
      <c r="F140" s="234" t="s">
        <v>196</v>
      </c>
      <c r="G140" s="234"/>
      <c r="H140" s="234"/>
      <c r="I140" s="234"/>
      <c r="J140" s="157" t="s">
        <v>155</v>
      </c>
      <c r="K140" s="158">
        <v>22.29</v>
      </c>
      <c r="L140" s="220">
        <v>12.3421097600826</v>
      </c>
      <c r="M140" s="220"/>
      <c r="N140" s="235">
        <f t="shared" si="5"/>
        <v>275.11</v>
      </c>
      <c r="O140" s="235"/>
      <c r="P140" s="235"/>
      <c r="Q140" s="235"/>
      <c r="R140" s="129"/>
      <c r="T140" s="159" t="s">
        <v>5</v>
      </c>
      <c r="U140" s="42" t="s">
        <v>43</v>
      </c>
      <c r="V140" s="34"/>
      <c r="W140" s="160">
        <f t="shared" si="6"/>
        <v>0</v>
      </c>
      <c r="X140" s="160">
        <v>0</v>
      </c>
      <c r="Y140" s="160">
        <f t="shared" si="7"/>
        <v>0</v>
      </c>
      <c r="Z140" s="160">
        <v>0</v>
      </c>
      <c r="AA140" s="161">
        <f t="shared" si="8"/>
        <v>0</v>
      </c>
      <c r="AR140" s="18" t="s">
        <v>151</v>
      </c>
      <c r="AT140" s="18" t="s">
        <v>147</v>
      </c>
      <c r="AU140" s="18" t="s">
        <v>102</v>
      </c>
      <c r="AY140" s="18" t="s">
        <v>146</v>
      </c>
      <c r="BE140" s="100">
        <f t="shared" si="9"/>
        <v>275.11</v>
      </c>
      <c r="BF140" s="100">
        <f t="shared" si="10"/>
        <v>0</v>
      </c>
      <c r="BG140" s="100">
        <f t="shared" si="11"/>
        <v>0</v>
      </c>
      <c r="BH140" s="100">
        <f t="shared" si="12"/>
        <v>0</v>
      </c>
      <c r="BI140" s="100">
        <f t="shared" si="13"/>
        <v>0</v>
      </c>
      <c r="BJ140" s="18" t="s">
        <v>86</v>
      </c>
      <c r="BK140" s="100">
        <f t="shared" si="14"/>
        <v>275.11</v>
      </c>
      <c r="BL140" s="18" t="s">
        <v>151</v>
      </c>
      <c r="BM140" s="18" t="s">
        <v>197</v>
      </c>
    </row>
    <row r="141" spans="2:65" s="1" customFormat="1" ht="25.5" customHeight="1">
      <c r="B141" s="126"/>
      <c r="C141" s="155" t="s">
        <v>198</v>
      </c>
      <c r="D141" s="155" t="s">
        <v>147</v>
      </c>
      <c r="E141" s="156" t="s">
        <v>199</v>
      </c>
      <c r="F141" s="234" t="s">
        <v>200</v>
      </c>
      <c r="G141" s="234"/>
      <c r="H141" s="234"/>
      <c r="I141" s="234"/>
      <c r="J141" s="157" t="s">
        <v>201</v>
      </c>
      <c r="K141" s="158">
        <v>22.29</v>
      </c>
      <c r="L141" s="220">
        <v>106.45069668071299</v>
      </c>
      <c r="M141" s="220"/>
      <c r="N141" s="235">
        <f t="shared" si="5"/>
        <v>2372.79</v>
      </c>
      <c r="O141" s="235"/>
      <c r="P141" s="235"/>
      <c r="Q141" s="235"/>
      <c r="R141" s="129"/>
      <c r="T141" s="159" t="s">
        <v>5</v>
      </c>
      <c r="U141" s="42" t="s">
        <v>43</v>
      </c>
      <c r="V141" s="34"/>
      <c r="W141" s="160">
        <f t="shared" si="6"/>
        <v>0</v>
      </c>
      <c r="X141" s="160">
        <v>0</v>
      </c>
      <c r="Y141" s="160">
        <f t="shared" si="7"/>
        <v>0</v>
      </c>
      <c r="Z141" s="160">
        <v>0</v>
      </c>
      <c r="AA141" s="161">
        <f t="shared" si="8"/>
        <v>0</v>
      </c>
      <c r="AR141" s="18" t="s">
        <v>151</v>
      </c>
      <c r="AT141" s="18" t="s">
        <v>147</v>
      </c>
      <c r="AU141" s="18" t="s">
        <v>102</v>
      </c>
      <c r="AY141" s="18" t="s">
        <v>146</v>
      </c>
      <c r="BE141" s="100">
        <f t="shared" si="9"/>
        <v>2372.79</v>
      </c>
      <c r="BF141" s="100">
        <f t="shared" si="10"/>
        <v>0</v>
      </c>
      <c r="BG141" s="100">
        <f t="shared" si="11"/>
        <v>0</v>
      </c>
      <c r="BH141" s="100">
        <f t="shared" si="12"/>
        <v>0</v>
      </c>
      <c r="BI141" s="100">
        <f t="shared" si="13"/>
        <v>0</v>
      </c>
      <c r="BJ141" s="18" t="s">
        <v>86</v>
      </c>
      <c r="BK141" s="100">
        <f t="shared" si="14"/>
        <v>2372.79</v>
      </c>
      <c r="BL141" s="18" t="s">
        <v>151</v>
      </c>
      <c r="BM141" s="18" t="s">
        <v>202</v>
      </c>
    </row>
    <row r="142" spans="2:65" s="1" customFormat="1" ht="25.5" customHeight="1">
      <c r="B142" s="126"/>
      <c r="C142" s="155" t="s">
        <v>203</v>
      </c>
      <c r="D142" s="155" t="s">
        <v>147</v>
      </c>
      <c r="E142" s="156" t="s">
        <v>204</v>
      </c>
      <c r="F142" s="234" t="s">
        <v>205</v>
      </c>
      <c r="G142" s="234"/>
      <c r="H142" s="234"/>
      <c r="I142" s="234"/>
      <c r="J142" s="157" t="s">
        <v>155</v>
      </c>
      <c r="K142" s="158">
        <v>191.02</v>
      </c>
      <c r="L142" s="220">
        <v>141.16288038094501</v>
      </c>
      <c r="M142" s="220"/>
      <c r="N142" s="235">
        <f t="shared" si="5"/>
        <v>26964.93</v>
      </c>
      <c r="O142" s="235"/>
      <c r="P142" s="235"/>
      <c r="Q142" s="235"/>
      <c r="R142" s="129"/>
      <c r="T142" s="159" t="s">
        <v>5</v>
      </c>
      <c r="U142" s="42" t="s">
        <v>43</v>
      </c>
      <c r="V142" s="34"/>
      <c r="W142" s="160">
        <f t="shared" si="6"/>
        <v>0</v>
      </c>
      <c r="X142" s="160">
        <v>0</v>
      </c>
      <c r="Y142" s="160">
        <f t="shared" si="7"/>
        <v>0</v>
      </c>
      <c r="Z142" s="160">
        <v>0</v>
      </c>
      <c r="AA142" s="161">
        <f t="shared" si="8"/>
        <v>0</v>
      </c>
      <c r="AR142" s="18" t="s">
        <v>151</v>
      </c>
      <c r="AT142" s="18" t="s">
        <v>147</v>
      </c>
      <c r="AU142" s="18" t="s">
        <v>102</v>
      </c>
      <c r="AY142" s="18" t="s">
        <v>146</v>
      </c>
      <c r="BE142" s="100">
        <f t="shared" si="9"/>
        <v>26964.93</v>
      </c>
      <c r="BF142" s="100">
        <f t="shared" si="10"/>
        <v>0</v>
      </c>
      <c r="BG142" s="100">
        <f t="shared" si="11"/>
        <v>0</v>
      </c>
      <c r="BH142" s="100">
        <f t="shared" si="12"/>
        <v>0</v>
      </c>
      <c r="BI142" s="100">
        <f t="shared" si="13"/>
        <v>0</v>
      </c>
      <c r="BJ142" s="18" t="s">
        <v>86</v>
      </c>
      <c r="BK142" s="100">
        <f t="shared" si="14"/>
        <v>26964.93</v>
      </c>
      <c r="BL142" s="18" t="s">
        <v>151</v>
      </c>
      <c r="BM142" s="18" t="s">
        <v>206</v>
      </c>
    </row>
    <row r="143" spans="2:65" s="1" customFormat="1" ht="25.5" customHeight="1">
      <c r="B143" s="126"/>
      <c r="C143" s="155" t="s">
        <v>11</v>
      </c>
      <c r="D143" s="155" t="s">
        <v>147</v>
      </c>
      <c r="E143" s="156" t="s">
        <v>207</v>
      </c>
      <c r="F143" s="234" t="s">
        <v>208</v>
      </c>
      <c r="G143" s="234"/>
      <c r="H143" s="234"/>
      <c r="I143" s="234"/>
      <c r="J143" s="157" t="s">
        <v>155</v>
      </c>
      <c r="K143" s="158">
        <v>86.92</v>
      </c>
      <c r="L143" s="220">
        <v>277.69746960185898</v>
      </c>
      <c r="M143" s="220"/>
      <c r="N143" s="235">
        <f t="shared" si="5"/>
        <v>24137.46</v>
      </c>
      <c r="O143" s="235"/>
      <c r="P143" s="235"/>
      <c r="Q143" s="235"/>
      <c r="R143" s="129"/>
      <c r="T143" s="159" t="s">
        <v>5</v>
      </c>
      <c r="U143" s="42" t="s">
        <v>43</v>
      </c>
      <c r="V143" s="34"/>
      <c r="W143" s="160">
        <f t="shared" si="6"/>
        <v>0</v>
      </c>
      <c r="X143" s="160">
        <v>0</v>
      </c>
      <c r="Y143" s="160">
        <f t="shared" si="7"/>
        <v>0</v>
      </c>
      <c r="Z143" s="160">
        <v>0</v>
      </c>
      <c r="AA143" s="161">
        <f t="shared" si="8"/>
        <v>0</v>
      </c>
      <c r="AR143" s="18" t="s">
        <v>151</v>
      </c>
      <c r="AT143" s="18" t="s">
        <v>147</v>
      </c>
      <c r="AU143" s="18" t="s">
        <v>102</v>
      </c>
      <c r="AY143" s="18" t="s">
        <v>146</v>
      </c>
      <c r="BE143" s="100">
        <f t="shared" si="9"/>
        <v>24137.46</v>
      </c>
      <c r="BF143" s="100">
        <f t="shared" si="10"/>
        <v>0</v>
      </c>
      <c r="BG143" s="100">
        <f t="shared" si="11"/>
        <v>0</v>
      </c>
      <c r="BH143" s="100">
        <f t="shared" si="12"/>
        <v>0</v>
      </c>
      <c r="BI143" s="100">
        <f t="shared" si="13"/>
        <v>0</v>
      </c>
      <c r="BJ143" s="18" t="s">
        <v>86</v>
      </c>
      <c r="BK143" s="100">
        <f t="shared" si="14"/>
        <v>24137.46</v>
      </c>
      <c r="BL143" s="18" t="s">
        <v>151</v>
      </c>
      <c r="BM143" s="18" t="s">
        <v>209</v>
      </c>
    </row>
    <row r="144" spans="2:65" s="1" customFormat="1" ht="25.5" customHeight="1">
      <c r="B144" s="126"/>
      <c r="C144" s="155" t="s">
        <v>210</v>
      </c>
      <c r="D144" s="155" t="s">
        <v>147</v>
      </c>
      <c r="E144" s="156" t="s">
        <v>211</v>
      </c>
      <c r="F144" s="234" t="s">
        <v>212</v>
      </c>
      <c r="G144" s="234"/>
      <c r="H144" s="234"/>
      <c r="I144" s="234"/>
      <c r="J144" s="157" t="s">
        <v>155</v>
      </c>
      <c r="K144" s="158">
        <v>277.94</v>
      </c>
      <c r="L144" s="220">
        <v>178.96059152119801</v>
      </c>
      <c r="M144" s="220"/>
      <c r="N144" s="235">
        <f t="shared" si="5"/>
        <v>49740.31</v>
      </c>
      <c r="O144" s="235"/>
      <c r="P144" s="235"/>
      <c r="Q144" s="235"/>
      <c r="R144" s="129"/>
      <c r="T144" s="159" t="s">
        <v>5</v>
      </c>
      <c r="U144" s="42" t="s">
        <v>43</v>
      </c>
      <c r="V144" s="34"/>
      <c r="W144" s="160">
        <f t="shared" si="6"/>
        <v>0</v>
      </c>
      <c r="X144" s="160">
        <v>0</v>
      </c>
      <c r="Y144" s="160">
        <f t="shared" si="7"/>
        <v>0</v>
      </c>
      <c r="Z144" s="160">
        <v>0</v>
      </c>
      <c r="AA144" s="161">
        <f t="shared" si="8"/>
        <v>0</v>
      </c>
      <c r="AR144" s="18" t="s">
        <v>151</v>
      </c>
      <c r="AT144" s="18" t="s">
        <v>147</v>
      </c>
      <c r="AU144" s="18" t="s">
        <v>102</v>
      </c>
      <c r="AY144" s="18" t="s">
        <v>146</v>
      </c>
      <c r="BE144" s="100">
        <f t="shared" si="9"/>
        <v>49740.31</v>
      </c>
      <c r="BF144" s="100">
        <f t="shared" si="10"/>
        <v>0</v>
      </c>
      <c r="BG144" s="100">
        <f t="shared" si="11"/>
        <v>0</v>
      </c>
      <c r="BH144" s="100">
        <f t="shared" si="12"/>
        <v>0</v>
      </c>
      <c r="BI144" s="100">
        <f t="shared" si="13"/>
        <v>0</v>
      </c>
      <c r="BJ144" s="18" t="s">
        <v>86</v>
      </c>
      <c r="BK144" s="100">
        <f t="shared" si="14"/>
        <v>49740.31</v>
      </c>
      <c r="BL144" s="18" t="s">
        <v>151</v>
      </c>
      <c r="BM144" s="18" t="s">
        <v>213</v>
      </c>
    </row>
    <row r="145" spans="2:65" s="1" customFormat="1" ht="25.5" customHeight="1">
      <c r="B145" s="126"/>
      <c r="C145" s="162" t="s">
        <v>214</v>
      </c>
      <c r="D145" s="162" t="s">
        <v>165</v>
      </c>
      <c r="E145" s="163" t="s">
        <v>215</v>
      </c>
      <c r="F145" s="236" t="s">
        <v>216</v>
      </c>
      <c r="G145" s="236"/>
      <c r="H145" s="236"/>
      <c r="I145" s="236"/>
      <c r="J145" s="164" t="s">
        <v>201</v>
      </c>
      <c r="K145" s="165">
        <v>2.5499999999999998</v>
      </c>
      <c r="L145" s="237">
        <v>313.18103516209601</v>
      </c>
      <c r="M145" s="237"/>
      <c r="N145" s="238">
        <f t="shared" si="5"/>
        <v>798.61</v>
      </c>
      <c r="O145" s="235"/>
      <c r="P145" s="235"/>
      <c r="Q145" s="235"/>
      <c r="R145" s="129"/>
      <c r="T145" s="159" t="s">
        <v>5</v>
      </c>
      <c r="U145" s="42" t="s">
        <v>43</v>
      </c>
      <c r="V145" s="34"/>
      <c r="W145" s="160">
        <f t="shared" si="6"/>
        <v>0</v>
      </c>
      <c r="X145" s="160">
        <v>1</v>
      </c>
      <c r="Y145" s="160">
        <f t="shared" si="7"/>
        <v>2.5499999999999998</v>
      </c>
      <c r="Z145" s="160">
        <v>0</v>
      </c>
      <c r="AA145" s="161">
        <f t="shared" si="8"/>
        <v>0</v>
      </c>
      <c r="AR145" s="18" t="s">
        <v>169</v>
      </c>
      <c r="AT145" s="18" t="s">
        <v>165</v>
      </c>
      <c r="AU145" s="18" t="s">
        <v>102</v>
      </c>
      <c r="AY145" s="18" t="s">
        <v>146</v>
      </c>
      <c r="BE145" s="100">
        <f t="shared" si="9"/>
        <v>798.61</v>
      </c>
      <c r="BF145" s="100">
        <f t="shared" si="10"/>
        <v>0</v>
      </c>
      <c r="BG145" s="100">
        <f t="shared" si="11"/>
        <v>0</v>
      </c>
      <c r="BH145" s="100">
        <f t="shared" si="12"/>
        <v>0</v>
      </c>
      <c r="BI145" s="100">
        <f t="shared" si="13"/>
        <v>0</v>
      </c>
      <c r="BJ145" s="18" t="s">
        <v>86</v>
      </c>
      <c r="BK145" s="100">
        <f t="shared" si="14"/>
        <v>798.61</v>
      </c>
      <c r="BL145" s="18" t="s">
        <v>151</v>
      </c>
      <c r="BM145" s="18" t="s">
        <v>217</v>
      </c>
    </row>
    <row r="146" spans="2:65" s="9" customFormat="1" ht="29.85" customHeight="1">
      <c r="B146" s="144"/>
      <c r="C146" s="145"/>
      <c r="D146" s="154" t="s">
        <v>114</v>
      </c>
      <c r="E146" s="154"/>
      <c r="F146" s="154"/>
      <c r="G146" s="154"/>
      <c r="H146" s="154"/>
      <c r="I146" s="154"/>
      <c r="J146" s="154"/>
      <c r="K146" s="154"/>
      <c r="L146" s="154"/>
      <c r="M146" s="154"/>
      <c r="N146" s="228">
        <f>BK146</f>
        <v>794.52</v>
      </c>
      <c r="O146" s="229"/>
      <c r="P146" s="229"/>
      <c r="Q146" s="229"/>
      <c r="R146" s="147"/>
      <c r="T146" s="148"/>
      <c r="U146" s="145"/>
      <c r="V146" s="145"/>
      <c r="W146" s="149">
        <f>W147</f>
        <v>0</v>
      </c>
      <c r="X146" s="145"/>
      <c r="Y146" s="149">
        <f>Y147</f>
        <v>1.1064499999999999</v>
      </c>
      <c r="Z146" s="145"/>
      <c r="AA146" s="150">
        <f>AA147</f>
        <v>0</v>
      </c>
      <c r="AR146" s="151" t="s">
        <v>86</v>
      </c>
      <c r="AT146" s="152" t="s">
        <v>77</v>
      </c>
      <c r="AU146" s="152" t="s">
        <v>86</v>
      </c>
      <c r="AY146" s="151" t="s">
        <v>146</v>
      </c>
      <c r="BK146" s="153">
        <f>BK147</f>
        <v>794.52</v>
      </c>
    </row>
    <row r="147" spans="2:65" s="1" customFormat="1" ht="38.25" customHeight="1">
      <c r="B147" s="126"/>
      <c r="C147" s="155" t="s">
        <v>218</v>
      </c>
      <c r="D147" s="155" t="s">
        <v>147</v>
      </c>
      <c r="E147" s="156" t="s">
        <v>219</v>
      </c>
      <c r="F147" s="234" t="s">
        <v>220</v>
      </c>
      <c r="G147" s="234"/>
      <c r="H147" s="234"/>
      <c r="I147" s="234"/>
      <c r="J147" s="157" t="s">
        <v>168</v>
      </c>
      <c r="K147" s="158">
        <v>5</v>
      </c>
      <c r="L147" s="220">
        <v>158.90466316106401</v>
      </c>
      <c r="M147" s="220"/>
      <c r="N147" s="235">
        <f>ROUND(L147*K147,2)</f>
        <v>794.52</v>
      </c>
      <c r="O147" s="235"/>
      <c r="P147" s="235"/>
      <c r="Q147" s="235"/>
      <c r="R147" s="129"/>
      <c r="T147" s="159" t="s">
        <v>5</v>
      </c>
      <c r="U147" s="42" t="s">
        <v>43</v>
      </c>
      <c r="V147" s="34"/>
      <c r="W147" s="160">
        <f>V147*K147</f>
        <v>0</v>
      </c>
      <c r="X147" s="160">
        <v>0.22128999999999999</v>
      </c>
      <c r="Y147" s="160">
        <f>X147*K147</f>
        <v>1.1064499999999999</v>
      </c>
      <c r="Z147" s="160">
        <v>0</v>
      </c>
      <c r="AA147" s="161">
        <f>Z147*K147</f>
        <v>0</v>
      </c>
      <c r="AR147" s="18" t="s">
        <v>151</v>
      </c>
      <c r="AT147" s="18" t="s">
        <v>147</v>
      </c>
      <c r="AU147" s="18" t="s">
        <v>102</v>
      </c>
      <c r="AY147" s="18" t="s">
        <v>146</v>
      </c>
      <c r="BE147" s="100">
        <f>IF(U147="základní",N147,0)</f>
        <v>794.52</v>
      </c>
      <c r="BF147" s="100">
        <f>IF(U147="snížená",N147,0)</f>
        <v>0</v>
      </c>
      <c r="BG147" s="100">
        <f>IF(U147="zákl. přenesená",N147,0)</f>
        <v>0</v>
      </c>
      <c r="BH147" s="100">
        <f>IF(U147="sníž. přenesená",N147,0)</f>
        <v>0</v>
      </c>
      <c r="BI147" s="100">
        <f>IF(U147="nulová",N147,0)</f>
        <v>0</v>
      </c>
      <c r="BJ147" s="18" t="s">
        <v>86</v>
      </c>
      <c r="BK147" s="100">
        <f>ROUND(L147*K147,2)</f>
        <v>794.52</v>
      </c>
      <c r="BL147" s="18" t="s">
        <v>151</v>
      </c>
      <c r="BM147" s="18" t="s">
        <v>221</v>
      </c>
    </row>
    <row r="148" spans="2:65" s="9" customFormat="1" ht="29.85" customHeight="1">
      <c r="B148" s="144"/>
      <c r="C148" s="145"/>
      <c r="D148" s="154" t="s">
        <v>115</v>
      </c>
      <c r="E148" s="154"/>
      <c r="F148" s="154"/>
      <c r="G148" s="154"/>
      <c r="H148" s="154"/>
      <c r="I148" s="154"/>
      <c r="J148" s="154"/>
      <c r="K148" s="154"/>
      <c r="L148" s="154"/>
      <c r="M148" s="154"/>
      <c r="N148" s="228">
        <f>BK148</f>
        <v>17267.16</v>
      </c>
      <c r="O148" s="229"/>
      <c r="P148" s="229"/>
      <c r="Q148" s="229"/>
      <c r="R148" s="147"/>
      <c r="T148" s="148"/>
      <c r="U148" s="145"/>
      <c r="V148" s="145"/>
      <c r="W148" s="149">
        <f>SUM(W149:W150)</f>
        <v>0</v>
      </c>
      <c r="X148" s="145"/>
      <c r="Y148" s="149">
        <f>SUM(Y149:Y150)</f>
        <v>0</v>
      </c>
      <c r="Z148" s="145"/>
      <c r="AA148" s="150">
        <f>SUM(AA149:AA150)</f>
        <v>0</v>
      </c>
      <c r="AR148" s="151" t="s">
        <v>86</v>
      </c>
      <c r="AT148" s="152" t="s">
        <v>77</v>
      </c>
      <c r="AU148" s="152" t="s">
        <v>86</v>
      </c>
      <c r="AY148" s="151" t="s">
        <v>146</v>
      </c>
      <c r="BK148" s="153">
        <f>SUM(BK149:BK150)</f>
        <v>17267.16</v>
      </c>
    </row>
    <row r="149" spans="2:65" s="1" customFormat="1" ht="25.5" customHeight="1">
      <c r="B149" s="126"/>
      <c r="C149" s="155" t="s">
        <v>222</v>
      </c>
      <c r="D149" s="155" t="s">
        <v>147</v>
      </c>
      <c r="E149" s="156" t="s">
        <v>223</v>
      </c>
      <c r="F149" s="234" t="s">
        <v>224</v>
      </c>
      <c r="G149" s="234"/>
      <c r="H149" s="234"/>
      <c r="I149" s="234"/>
      <c r="J149" s="157" t="s">
        <v>155</v>
      </c>
      <c r="K149" s="158">
        <v>22.29</v>
      </c>
      <c r="L149" s="220">
        <v>732.0413851449</v>
      </c>
      <c r="M149" s="220"/>
      <c r="N149" s="235">
        <f>ROUND(L149*K149,2)</f>
        <v>16317.2</v>
      </c>
      <c r="O149" s="235"/>
      <c r="P149" s="235"/>
      <c r="Q149" s="235"/>
      <c r="R149" s="129"/>
      <c r="T149" s="159" t="s">
        <v>5</v>
      </c>
      <c r="U149" s="42" t="s">
        <v>43</v>
      </c>
      <c r="V149" s="34"/>
      <c r="W149" s="160">
        <f>V149*K149</f>
        <v>0</v>
      </c>
      <c r="X149" s="160">
        <v>0</v>
      </c>
      <c r="Y149" s="160">
        <f>X149*K149</f>
        <v>0</v>
      </c>
      <c r="Z149" s="160">
        <v>0</v>
      </c>
      <c r="AA149" s="161">
        <f>Z149*K149</f>
        <v>0</v>
      </c>
      <c r="AR149" s="18" t="s">
        <v>151</v>
      </c>
      <c r="AT149" s="18" t="s">
        <v>147</v>
      </c>
      <c r="AU149" s="18" t="s">
        <v>102</v>
      </c>
      <c r="AY149" s="18" t="s">
        <v>146</v>
      </c>
      <c r="BE149" s="100">
        <f>IF(U149="základní",N149,0)</f>
        <v>16317.2</v>
      </c>
      <c r="BF149" s="100">
        <f>IF(U149="snížená",N149,0)</f>
        <v>0</v>
      </c>
      <c r="BG149" s="100">
        <f>IF(U149="zákl. přenesená",N149,0)</f>
        <v>0</v>
      </c>
      <c r="BH149" s="100">
        <f>IF(U149="sníž. přenesená",N149,0)</f>
        <v>0</v>
      </c>
      <c r="BI149" s="100">
        <f>IF(U149="nulová",N149,0)</f>
        <v>0</v>
      </c>
      <c r="BJ149" s="18" t="s">
        <v>86</v>
      </c>
      <c r="BK149" s="100">
        <f>ROUND(L149*K149,2)</f>
        <v>16317.2</v>
      </c>
      <c r="BL149" s="18" t="s">
        <v>151</v>
      </c>
      <c r="BM149" s="18" t="s">
        <v>225</v>
      </c>
    </row>
    <row r="150" spans="2:65" s="1" customFormat="1" ht="25.5" customHeight="1">
      <c r="B150" s="126"/>
      <c r="C150" s="155" t="s">
        <v>226</v>
      </c>
      <c r="D150" s="155" t="s">
        <v>147</v>
      </c>
      <c r="E150" s="156" t="s">
        <v>227</v>
      </c>
      <c r="F150" s="234" t="s">
        <v>228</v>
      </c>
      <c r="G150" s="234"/>
      <c r="H150" s="234"/>
      <c r="I150" s="234"/>
      <c r="J150" s="157" t="s">
        <v>155</v>
      </c>
      <c r="K150" s="158">
        <v>0.3</v>
      </c>
      <c r="L150" s="220">
        <v>3166.5225353211999</v>
      </c>
      <c r="M150" s="220"/>
      <c r="N150" s="235">
        <f>ROUND(L150*K150,2)</f>
        <v>949.96</v>
      </c>
      <c r="O150" s="235"/>
      <c r="P150" s="235"/>
      <c r="Q150" s="235"/>
      <c r="R150" s="129"/>
      <c r="T150" s="159" t="s">
        <v>5</v>
      </c>
      <c r="U150" s="42" t="s">
        <v>43</v>
      </c>
      <c r="V150" s="34"/>
      <c r="W150" s="160">
        <f>V150*K150</f>
        <v>0</v>
      </c>
      <c r="X150" s="160">
        <v>0</v>
      </c>
      <c r="Y150" s="160">
        <f>X150*K150</f>
        <v>0</v>
      </c>
      <c r="Z150" s="160">
        <v>0</v>
      </c>
      <c r="AA150" s="161">
        <f>Z150*K150</f>
        <v>0</v>
      </c>
      <c r="AR150" s="18" t="s">
        <v>151</v>
      </c>
      <c r="AT150" s="18" t="s">
        <v>147</v>
      </c>
      <c r="AU150" s="18" t="s">
        <v>102</v>
      </c>
      <c r="AY150" s="18" t="s">
        <v>146</v>
      </c>
      <c r="BE150" s="100">
        <f>IF(U150="základní",N150,0)</f>
        <v>949.96</v>
      </c>
      <c r="BF150" s="100">
        <f>IF(U150="snížená",N150,0)</f>
        <v>0</v>
      </c>
      <c r="BG150" s="100">
        <f>IF(U150="zákl. přenesená",N150,0)</f>
        <v>0</v>
      </c>
      <c r="BH150" s="100">
        <f>IF(U150="sníž. přenesená",N150,0)</f>
        <v>0</v>
      </c>
      <c r="BI150" s="100">
        <f>IF(U150="nulová",N150,0)</f>
        <v>0</v>
      </c>
      <c r="BJ150" s="18" t="s">
        <v>86</v>
      </c>
      <c r="BK150" s="100">
        <f>ROUND(L150*K150,2)</f>
        <v>949.96</v>
      </c>
      <c r="BL150" s="18" t="s">
        <v>151</v>
      </c>
      <c r="BM150" s="18" t="s">
        <v>229</v>
      </c>
    </row>
    <row r="151" spans="2:65" s="9" customFormat="1" ht="29.85" customHeight="1">
      <c r="B151" s="144"/>
      <c r="C151" s="145"/>
      <c r="D151" s="154" t="s">
        <v>116</v>
      </c>
      <c r="E151" s="154"/>
      <c r="F151" s="154"/>
      <c r="G151" s="154"/>
      <c r="H151" s="154"/>
      <c r="I151" s="154"/>
      <c r="J151" s="154"/>
      <c r="K151" s="154"/>
      <c r="L151" s="154"/>
      <c r="M151" s="154"/>
      <c r="N151" s="228">
        <f>BK151</f>
        <v>1263.52</v>
      </c>
      <c r="O151" s="229"/>
      <c r="P151" s="229"/>
      <c r="Q151" s="229"/>
      <c r="R151" s="147"/>
      <c r="T151" s="148"/>
      <c r="U151" s="145"/>
      <c r="V151" s="145"/>
      <c r="W151" s="149">
        <f>SUM(W152:W153)</f>
        <v>0</v>
      </c>
      <c r="X151" s="145"/>
      <c r="Y151" s="149">
        <f>SUM(Y152:Y153)</f>
        <v>1.8768899999999999</v>
      </c>
      <c r="Z151" s="145"/>
      <c r="AA151" s="150">
        <f>SUM(AA152:AA153)</f>
        <v>0</v>
      </c>
      <c r="AR151" s="151" t="s">
        <v>86</v>
      </c>
      <c r="AT151" s="152" t="s">
        <v>77</v>
      </c>
      <c r="AU151" s="152" t="s">
        <v>86</v>
      </c>
      <c r="AY151" s="151" t="s">
        <v>146</v>
      </c>
      <c r="BK151" s="153">
        <f>SUM(BK152:BK153)</f>
        <v>1263.52</v>
      </c>
    </row>
    <row r="152" spans="2:65" s="1" customFormat="1" ht="38.25" customHeight="1">
      <c r="B152" s="126"/>
      <c r="C152" s="155" t="s">
        <v>10</v>
      </c>
      <c r="D152" s="155" t="s">
        <v>147</v>
      </c>
      <c r="E152" s="156" t="s">
        <v>230</v>
      </c>
      <c r="F152" s="234" t="s">
        <v>231</v>
      </c>
      <c r="G152" s="234"/>
      <c r="H152" s="234"/>
      <c r="I152" s="234"/>
      <c r="J152" s="157" t="s">
        <v>150</v>
      </c>
      <c r="K152" s="158">
        <v>3</v>
      </c>
      <c r="L152" s="220">
        <v>305.467216562045</v>
      </c>
      <c r="M152" s="220"/>
      <c r="N152" s="235">
        <f>ROUND(L152*K152,2)</f>
        <v>916.4</v>
      </c>
      <c r="O152" s="235"/>
      <c r="P152" s="235"/>
      <c r="Q152" s="235"/>
      <c r="R152" s="129"/>
      <c r="T152" s="159" t="s">
        <v>5</v>
      </c>
      <c r="U152" s="42" t="s">
        <v>43</v>
      </c>
      <c r="V152" s="34"/>
      <c r="W152" s="160">
        <f>V152*K152</f>
        <v>0</v>
      </c>
      <c r="X152" s="160">
        <v>0.34762999999999999</v>
      </c>
      <c r="Y152" s="160">
        <f>X152*K152</f>
        <v>1.0428899999999999</v>
      </c>
      <c r="Z152" s="160">
        <v>0</v>
      </c>
      <c r="AA152" s="161">
        <f>Z152*K152</f>
        <v>0</v>
      </c>
      <c r="AR152" s="18" t="s">
        <v>151</v>
      </c>
      <c r="AT152" s="18" t="s">
        <v>147</v>
      </c>
      <c r="AU152" s="18" t="s">
        <v>102</v>
      </c>
      <c r="AY152" s="18" t="s">
        <v>146</v>
      </c>
      <c r="BE152" s="100">
        <f>IF(U152="základní",N152,0)</f>
        <v>916.4</v>
      </c>
      <c r="BF152" s="100">
        <f>IF(U152="snížená",N152,0)</f>
        <v>0</v>
      </c>
      <c r="BG152" s="100">
        <f>IF(U152="zákl. přenesená",N152,0)</f>
        <v>0</v>
      </c>
      <c r="BH152" s="100">
        <f>IF(U152="sníž. přenesená",N152,0)</f>
        <v>0</v>
      </c>
      <c r="BI152" s="100">
        <f>IF(U152="nulová",N152,0)</f>
        <v>0</v>
      </c>
      <c r="BJ152" s="18" t="s">
        <v>86</v>
      </c>
      <c r="BK152" s="100">
        <f>ROUND(L152*K152,2)</f>
        <v>916.4</v>
      </c>
      <c r="BL152" s="18" t="s">
        <v>151</v>
      </c>
      <c r="BM152" s="18" t="s">
        <v>232</v>
      </c>
    </row>
    <row r="153" spans="2:65" s="1" customFormat="1" ht="25.5" customHeight="1">
      <c r="B153" s="126"/>
      <c r="C153" s="155" t="s">
        <v>233</v>
      </c>
      <c r="D153" s="155" t="s">
        <v>147</v>
      </c>
      <c r="E153" s="156" t="s">
        <v>234</v>
      </c>
      <c r="F153" s="234" t="s">
        <v>235</v>
      </c>
      <c r="G153" s="234"/>
      <c r="H153" s="234"/>
      <c r="I153" s="234"/>
      <c r="J153" s="157" t="s">
        <v>150</v>
      </c>
      <c r="K153" s="158">
        <v>3</v>
      </c>
      <c r="L153" s="220">
        <v>115.707279000775</v>
      </c>
      <c r="M153" s="220"/>
      <c r="N153" s="235">
        <f>ROUND(L153*K153,2)</f>
        <v>347.12</v>
      </c>
      <c r="O153" s="235"/>
      <c r="P153" s="235"/>
      <c r="Q153" s="235"/>
      <c r="R153" s="129"/>
      <c r="T153" s="159" t="s">
        <v>5</v>
      </c>
      <c r="U153" s="42" t="s">
        <v>43</v>
      </c>
      <c r="V153" s="34"/>
      <c r="W153" s="160">
        <f>V153*K153</f>
        <v>0</v>
      </c>
      <c r="X153" s="160">
        <v>0.27800000000000002</v>
      </c>
      <c r="Y153" s="160">
        <f>X153*K153</f>
        <v>0.83400000000000007</v>
      </c>
      <c r="Z153" s="160">
        <v>0</v>
      </c>
      <c r="AA153" s="161">
        <f>Z153*K153</f>
        <v>0</v>
      </c>
      <c r="AR153" s="18" t="s">
        <v>151</v>
      </c>
      <c r="AT153" s="18" t="s">
        <v>147</v>
      </c>
      <c r="AU153" s="18" t="s">
        <v>102</v>
      </c>
      <c r="AY153" s="18" t="s">
        <v>146</v>
      </c>
      <c r="BE153" s="100">
        <f>IF(U153="základní",N153,0)</f>
        <v>347.12</v>
      </c>
      <c r="BF153" s="100">
        <f>IF(U153="snížená",N153,0)</f>
        <v>0</v>
      </c>
      <c r="BG153" s="100">
        <f>IF(U153="zákl. přenesená",N153,0)</f>
        <v>0</v>
      </c>
      <c r="BH153" s="100">
        <f>IF(U153="sníž. přenesená",N153,0)</f>
        <v>0</v>
      </c>
      <c r="BI153" s="100">
        <f>IF(U153="nulová",N153,0)</f>
        <v>0</v>
      </c>
      <c r="BJ153" s="18" t="s">
        <v>86</v>
      </c>
      <c r="BK153" s="100">
        <f>ROUND(L153*K153,2)</f>
        <v>347.12</v>
      </c>
      <c r="BL153" s="18" t="s">
        <v>151</v>
      </c>
      <c r="BM153" s="18" t="s">
        <v>236</v>
      </c>
    </row>
    <row r="154" spans="2:65" s="9" customFormat="1" ht="29.85" customHeight="1">
      <c r="B154" s="144"/>
      <c r="C154" s="145"/>
      <c r="D154" s="154" t="s">
        <v>117</v>
      </c>
      <c r="E154" s="154"/>
      <c r="F154" s="154"/>
      <c r="G154" s="154"/>
      <c r="H154" s="154"/>
      <c r="I154" s="154"/>
      <c r="J154" s="154"/>
      <c r="K154" s="154"/>
      <c r="L154" s="154"/>
      <c r="M154" s="154"/>
      <c r="N154" s="228">
        <f>BK154</f>
        <v>284610.46000000008</v>
      </c>
      <c r="O154" s="229"/>
      <c r="P154" s="229"/>
      <c r="Q154" s="229"/>
      <c r="R154" s="147"/>
      <c r="T154" s="148"/>
      <c r="U154" s="145"/>
      <c r="V154" s="145"/>
      <c r="W154" s="149">
        <f>SUM(W155:W203)</f>
        <v>0</v>
      </c>
      <c r="X154" s="145"/>
      <c r="Y154" s="149">
        <f>SUM(Y155:Y203)</f>
        <v>3.1837699999999995</v>
      </c>
      <c r="Z154" s="145"/>
      <c r="AA154" s="150">
        <f>SUM(AA155:AA203)</f>
        <v>0</v>
      </c>
      <c r="AR154" s="151" t="s">
        <v>86</v>
      </c>
      <c r="AT154" s="152" t="s">
        <v>77</v>
      </c>
      <c r="AU154" s="152" t="s">
        <v>86</v>
      </c>
      <c r="AY154" s="151" t="s">
        <v>146</v>
      </c>
      <c r="BK154" s="153">
        <f>SUM(BK155:BK203)</f>
        <v>284610.46000000008</v>
      </c>
    </row>
    <row r="155" spans="2:65" s="1" customFormat="1" ht="38.25" customHeight="1">
      <c r="B155" s="126"/>
      <c r="C155" s="155" t="s">
        <v>237</v>
      </c>
      <c r="D155" s="155" t="s">
        <v>147</v>
      </c>
      <c r="E155" s="156" t="s">
        <v>238</v>
      </c>
      <c r="F155" s="234" t="s">
        <v>239</v>
      </c>
      <c r="G155" s="234"/>
      <c r="H155" s="234"/>
      <c r="I155" s="234"/>
      <c r="J155" s="157" t="s">
        <v>240</v>
      </c>
      <c r="K155" s="158">
        <v>1</v>
      </c>
      <c r="L155" s="220">
        <v>4627.5197781709703</v>
      </c>
      <c r="M155" s="220"/>
      <c r="N155" s="235">
        <f t="shared" ref="N155:N186" si="15">ROUND(L155*K155,2)</f>
        <v>4627.5200000000004</v>
      </c>
      <c r="O155" s="235"/>
      <c r="P155" s="235"/>
      <c r="Q155" s="235"/>
      <c r="R155" s="129"/>
      <c r="T155" s="159" t="s">
        <v>5</v>
      </c>
      <c r="U155" s="42" t="s">
        <v>43</v>
      </c>
      <c r="V155" s="34"/>
      <c r="W155" s="160">
        <f t="shared" ref="W155:W186" si="16">V155*K155</f>
        <v>0</v>
      </c>
      <c r="X155" s="160">
        <v>0</v>
      </c>
      <c r="Y155" s="160">
        <f t="shared" ref="Y155:Y186" si="17">X155*K155</f>
        <v>0</v>
      </c>
      <c r="Z155" s="160">
        <v>0</v>
      </c>
      <c r="AA155" s="161">
        <f t="shared" ref="AA155:AA186" si="18">Z155*K155</f>
        <v>0</v>
      </c>
      <c r="AR155" s="18" t="s">
        <v>151</v>
      </c>
      <c r="AT155" s="18" t="s">
        <v>147</v>
      </c>
      <c r="AU155" s="18" t="s">
        <v>102</v>
      </c>
      <c r="AY155" s="18" t="s">
        <v>146</v>
      </c>
      <c r="BE155" s="100">
        <f t="shared" ref="BE155:BE186" si="19">IF(U155="základní",N155,0)</f>
        <v>4627.5200000000004</v>
      </c>
      <c r="BF155" s="100">
        <f t="shared" ref="BF155:BF186" si="20">IF(U155="snížená",N155,0)</f>
        <v>0</v>
      </c>
      <c r="BG155" s="100">
        <f t="shared" ref="BG155:BG186" si="21">IF(U155="zákl. přenesená",N155,0)</f>
        <v>0</v>
      </c>
      <c r="BH155" s="100">
        <f t="shared" ref="BH155:BH186" si="22">IF(U155="sníž. přenesená",N155,0)</f>
        <v>0</v>
      </c>
      <c r="BI155" s="100">
        <f t="shared" ref="BI155:BI186" si="23">IF(U155="nulová",N155,0)</f>
        <v>0</v>
      </c>
      <c r="BJ155" s="18" t="s">
        <v>86</v>
      </c>
      <c r="BK155" s="100">
        <f t="shared" ref="BK155:BK186" si="24">ROUND(L155*K155,2)</f>
        <v>4627.5200000000004</v>
      </c>
      <c r="BL155" s="18" t="s">
        <v>151</v>
      </c>
      <c r="BM155" s="18" t="s">
        <v>241</v>
      </c>
    </row>
    <row r="156" spans="2:65" s="1" customFormat="1" ht="25.5" customHeight="1">
      <c r="B156" s="126"/>
      <c r="C156" s="155" t="s">
        <v>242</v>
      </c>
      <c r="D156" s="155" t="s">
        <v>147</v>
      </c>
      <c r="E156" s="156" t="s">
        <v>243</v>
      </c>
      <c r="F156" s="234" t="s">
        <v>244</v>
      </c>
      <c r="G156" s="234"/>
      <c r="H156" s="234"/>
      <c r="I156" s="234"/>
      <c r="J156" s="157" t="s">
        <v>240</v>
      </c>
      <c r="K156" s="158">
        <v>5</v>
      </c>
      <c r="L156" s="220">
        <v>583.936068023909</v>
      </c>
      <c r="M156" s="220"/>
      <c r="N156" s="235">
        <f t="shared" si="15"/>
        <v>2919.68</v>
      </c>
      <c r="O156" s="235"/>
      <c r="P156" s="235"/>
      <c r="Q156" s="235"/>
      <c r="R156" s="129"/>
      <c r="T156" s="159" t="s">
        <v>5</v>
      </c>
      <c r="U156" s="42" t="s">
        <v>43</v>
      </c>
      <c r="V156" s="34"/>
      <c r="W156" s="160">
        <f t="shared" si="16"/>
        <v>0</v>
      </c>
      <c r="X156" s="160">
        <v>8.0000000000000004E-4</v>
      </c>
      <c r="Y156" s="160">
        <f t="shared" si="17"/>
        <v>4.0000000000000001E-3</v>
      </c>
      <c r="Z156" s="160">
        <v>0</v>
      </c>
      <c r="AA156" s="161">
        <f t="shared" si="18"/>
        <v>0</v>
      </c>
      <c r="AR156" s="18" t="s">
        <v>151</v>
      </c>
      <c r="AT156" s="18" t="s">
        <v>147</v>
      </c>
      <c r="AU156" s="18" t="s">
        <v>102</v>
      </c>
      <c r="AY156" s="18" t="s">
        <v>146</v>
      </c>
      <c r="BE156" s="100">
        <f t="shared" si="19"/>
        <v>2919.68</v>
      </c>
      <c r="BF156" s="100">
        <f t="shared" si="20"/>
        <v>0</v>
      </c>
      <c r="BG156" s="100">
        <f t="shared" si="21"/>
        <v>0</v>
      </c>
      <c r="BH156" s="100">
        <f t="shared" si="22"/>
        <v>0</v>
      </c>
      <c r="BI156" s="100">
        <f t="shared" si="23"/>
        <v>0</v>
      </c>
      <c r="BJ156" s="18" t="s">
        <v>86</v>
      </c>
      <c r="BK156" s="100">
        <f t="shared" si="24"/>
        <v>2919.68</v>
      </c>
      <c r="BL156" s="18" t="s">
        <v>151</v>
      </c>
      <c r="BM156" s="18" t="s">
        <v>245</v>
      </c>
    </row>
    <row r="157" spans="2:65" s="1" customFormat="1" ht="25.5" customHeight="1">
      <c r="B157" s="126"/>
      <c r="C157" s="162" t="s">
        <v>246</v>
      </c>
      <c r="D157" s="162" t="s">
        <v>165</v>
      </c>
      <c r="E157" s="163" t="s">
        <v>247</v>
      </c>
      <c r="F157" s="236" t="s">
        <v>248</v>
      </c>
      <c r="G157" s="236"/>
      <c r="H157" s="236"/>
      <c r="I157" s="236"/>
      <c r="J157" s="164" t="s">
        <v>240</v>
      </c>
      <c r="K157" s="165">
        <v>4</v>
      </c>
      <c r="L157" s="237">
        <v>403.43271278269998</v>
      </c>
      <c r="M157" s="237"/>
      <c r="N157" s="238">
        <f t="shared" si="15"/>
        <v>1613.73</v>
      </c>
      <c r="O157" s="235"/>
      <c r="P157" s="235"/>
      <c r="Q157" s="235"/>
      <c r="R157" s="129"/>
      <c r="T157" s="159" t="s">
        <v>5</v>
      </c>
      <c r="U157" s="42" t="s">
        <v>43</v>
      </c>
      <c r="V157" s="34"/>
      <c r="W157" s="160">
        <f t="shared" si="16"/>
        <v>0</v>
      </c>
      <c r="X157" s="160">
        <v>1.25E-3</v>
      </c>
      <c r="Y157" s="160">
        <f t="shared" si="17"/>
        <v>5.0000000000000001E-3</v>
      </c>
      <c r="Z157" s="160">
        <v>0</v>
      </c>
      <c r="AA157" s="161">
        <f t="shared" si="18"/>
        <v>0</v>
      </c>
      <c r="AR157" s="18" t="s">
        <v>169</v>
      </c>
      <c r="AT157" s="18" t="s">
        <v>165</v>
      </c>
      <c r="AU157" s="18" t="s">
        <v>102</v>
      </c>
      <c r="AY157" s="18" t="s">
        <v>146</v>
      </c>
      <c r="BE157" s="100">
        <f t="shared" si="19"/>
        <v>1613.73</v>
      </c>
      <c r="BF157" s="100">
        <f t="shared" si="20"/>
        <v>0</v>
      </c>
      <c r="BG157" s="100">
        <f t="shared" si="21"/>
        <v>0</v>
      </c>
      <c r="BH157" s="100">
        <f t="shared" si="22"/>
        <v>0</v>
      </c>
      <c r="BI157" s="100">
        <f t="shared" si="23"/>
        <v>0</v>
      </c>
      <c r="BJ157" s="18" t="s">
        <v>86</v>
      </c>
      <c r="BK157" s="100">
        <f t="shared" si="24"/>
        <v>1613.73</v>
      </c>
      <c r="BL157" s="18" t="s">
        <v>151</v>
      </c>
      <c r="BM157" s="18" t="s">
        <v>249</v>
      </c>
    </row>
    <row r="158" spans="2:65" s="1" customFormat="1" ht="25.5" customHeight="1">
      <c r="B158" s="126"/>
      <c r="C158" s="162" t="s">
        <v>250</v>
      </c>
      <c r="D158" s="162" t="s">
        <v>165</v>
      </c>
      <c r="E158" s="163" t="s">
        <v>251</v>
      </c>
      <c r="F158" s="236" t="s">
        <v>252</v>
      </c>
      <c r="G158" s="236"/>
      <c r="H158" s="236"/>
      <c r="I158" s="236"/>
      <c r="J158" s="164" t="s">
        <v>240</v>
      </c>
      <c r="K158" s="165">
        <v>1</v>
      </c>
      <c r="L158" s="237">
        <v>1137.7882435076201</v>
      </c>
      <c r="M158" s="237"/>
      <c r="N158" s="238">
        <f t="shared" si="15"/>
        <v>1137.79</v>
      </c>
      <c r="O158" s="235"/>
      <c r="P158" s="235"/>
      <c r="Q158" s="235"/>
      <c r="R158" s="129"/>
      <c r="T158" s="159" t="s">
        <v>5</v>
      </c>
      <c r="U158" s="42" t="s">
        <v>43</v>
      </c>
      <c r="V158" s="34"/>
      <c r="W158" s="160">
        <f t="shared" si="16"/>
        <v>0</v>
      </c>
      <c r="X158" s="160">
        <v>1.41E-2</v>
      </c>
      <c r="Y158" s="160">
        <f t="shared" si="17"/>
        <v>1.41E-2</v>
      </c>
      <c r="Z158" s="160">
        <v>0</v>
      </c>
      <c r="AA158" s="161">
        <f t="shared" si="18"/>
        <v>0</v>
      </c>
      <c r="AR158" s="18" t="s">
        <v>169</v>
      </c>
      <c r="AT158" s="18" t="s">
        <v>165</v>
      </c>
      <c r="AU158" s="18" t="s">
        <v>102</v>
      </c>
      <c r="AY158" s="18" t="s">
        <v>146</v>
      </c>
      <c r="BE158" s="100">
        <f t="shared" si="19"/>
        <v>1137.79</v>
      </c>
      <c r="BF158" s="100">
        <f t="shared" si="20"/>
        <v>0</v>
      </c>
      <c r="BG158" s="100">
        <f t="shared" si="21"/>
        <v>0</v>
      </c>
      <c r="BH158" s="100">
        <f t="shared" si="22"/>
        <v>0</v>
      </c>
      <c r="BI158" s="100">
        <f t="shared" si="23"/>
        <v>0</v>
      </c>
      <c r="BJ158" s="18" t="s">
        <v>86</v>
      </c>
      <c r="BK158" s="100">
        <f t="shared" si="24"/>
        <v>1137.79</v>
      </c>
      <c r="BL158" s="18" t="s">
        <v>151</v>
      </c>
      <c r="BM158" s="18" t="s">
        <v>253</v>
      </c>
    </row>
    <row r="159" spans="2:65" s="1" customFormat="1" ht="38.25" customHeight="1">
      <c r="B159" s="126"/>
      <c r="C159" s="155" t="s">
        <v>254</v>
      </c>
      <c r="D159" s="155" t="s">
        <v>147</v>
      </c>
      <c r="E159" s="156" t="s">
        <v>255</v>
      </c>
      <c r="F159" s="234" t="s">
        <v>256</v>
      </c>
      <c r="G159" s="234"/>
      <c r="H159" s="234"/>
      <c r="I159" s="234"/>
      <c r="J159" s="157" t="s">
        <v>240</v>
      </c>
      <c r="K159" s="158">
        <v>1</v>
      </c>
      <c r="L159" s="220">
        <v>876.28979296586499</v>
      </c>
      <c r="M159" s="220"/>
      <c r="N159" s="235">
        <f t="shared" si="15"/>
        <v>876.29</v>
      </c>
      <c r="O159" s="235"/>
      <c r="P159" s="235"/>
      <c r="Q159" s="235"/>
      <c r="R159" s="129"/>
      <c r="T159" s="159" t="s">
        <v>5</v>
      </c>
      <c r="U159" s="42" t="s">
        <v>43</v>
      </c>
      <c r="V159" s="34"/>
      <c r="W159" s="160">
        <f t="shared" si="16"/>
        <v>0</v>
      </c>
      <c r="X159" s="160">
        <v>1.1999999999999999E-3</v>
      </c>
      <c r="Y159" s="160">
        <f t="shared" si="17"/>
        <v>1.1999999999999999E-3</v>
      </c>
      <c r="Z159" s="160">
        <v>0</v>
      </c>
      <c r="AA159" s="161">
        <f t="shared" si="18"/>
        <v>0</v>
      </c>
      <c r="AR159" s="18" t="s">
        <v>151</v>
      </c>
      <c r="AT159" s="18" t="s">
        <v>147</v>
      </c>
      <c r="AU159" s="18" t="s">
        <v>102</v>
      </c>
      <c r="AY159" s="18" t="s">
        <v>146</v>
      </c>
      <c r="BE159" s="100">
        <f t="shared" si="19"/>
        <v>876.29</v>
      </c>
      <c r="BF159" s="100">
        <f t="shared" si="20"/>
        <v>0</v>
      </c>
      <c r="BG159" s="100">
        <f t="shared" si="21"/>
        <v>0</v>
      </c>
      <c r="BH159" s="100">
        <f t="shared" si="22"/>
        <v>0</v>
      </c>
      <c r="BI159" s="100">
        <f t="shared" si="23"/>
        <v>0</v>
      </c>
      <c r="BJ159" s="18" t="s">
        <v>86</v>
      </c>
      <c r="BK159" s="100">
        <f t="shared" si="24"/>
        <v>876.29</v>
      </c>
      <c r="BL159" s="18" t="s">
        <v>151</v>
      </c>
      <c r="BM159" s="18" t="s">
        <v>257</v>
      </c>
    </row>
    <row r="160" spans="2:65" s="1" customFormat="1" ht="25.5" customHeight="1">
      <c r="B160" s="126"/>
      <c r="C160" s="162" t="s">
        <v>258</v>
      </c>
      <c r="D160" s="162" t="s">
        <v>165</v>
      </c>
      <c r="E160" s="163" t="s">
        <v>259</v>
      </c>
      <c r="F160" s="236" t="s">
        <v>260</v>
      </c>
      <c r="G160" s="236"/>
      <c r="H160" s="236"/>
      <c r="I160" s="236"/>
      <c r="J160" s="164" t="s">
        <v>240</v>
      </c>
      <c r="K160" s="165">
        <v>1</v>
      </c>
      <c r="L160" s="237">
        <v>1714.78187479148</v>
      </c>
      <c r="M160" s="237"/>
      <c r="N160" s="238">
        <f t="shared" si="15"/>
        <v>1714.78</v>
      </c>
      <c r="O160" s="235"/>
      <c r="P160" s="235"/>
      <c r="Q160" s="235"/>
      <c r="R160" s="129"/>
      <c r="T160" s="159" t="s">
        <v>5</v>
      </c>
      <c r="U160" s="42" t="s">
        <v>43</v>
      </c>
      <c r="V160" s="34"/>
      <c r="W160" s="160">
        <f t="shared" si="16"/>
        <v>0</v>
      </c>
      <c r="X160" s="160">
        <v>1.5299999999999999E-2</v>
      </c>
      <c r="Y160" s="160">
        <f t="shared" si="17"/>
        <v>1.5299999999999999E-2</v>
      </c>
      <c r="Z160" s="160">
        <v>0</v>
      </c>
      <c r="AA160" s="161">
        <f t="shared" si="18"/>
        <v>0</v>
      </c>
      <c r="AR160" s="18" t="s">
        <v>169</v>
      </c>
      <c r="AT160" s="18" t="s">
        <v>165</v>
      </c>
      <c r="AU160" s="18" t="s">
        <v>102</v>
      </c>
      <c r="AY160" s="18" t="s">
        <v>146</v>
      </c>
      <c r="BE160" s="100">
        <f t="shared" si="19"/>
        <v>1714.78</v>
      </c>
      <c r="BF160" s="100">
        <f t="shared" si="20"/>
        <v>0</v>
      </c>
      <c r="BG160" s="100">
        <f t="shared" si="21"/>
        <v>0</v>
      </c>
      <c r="BH160" s="100">
        <f t="shared" si="22"/>
        <v>0</v>
      </c>
      <c r="BI160" s="100">
        <f t="shared" si="23"/>
        <v>0</v>
      </c>
      <c r="BJ160" s="18" t="s">
        <v>86</v>
      </c>
      <c r="BK160" s="100">
        <f t="shared" si="24"/>
        <v>1714.78</v>
      </c>
      <c r="BL160" s="18" t="s">
        <v>151</v>
      </c>
      <c r="BM160" s="18" t="s">
        <v>261</v>
      </c>
    </row>
    <row r="161" spans="2:65" s="1" customFormat="1" ht="25.5" customHeight="1">
      <c r="B161" s="126"/>
      <c r="C161" s="162" t="s">
        <v>262</v>
      </c>
      <c r="D161" s="162" t="s">
        <v>165</v>
      </c>
      <c r="E161" s="163" t="s">
        <v>263</v>
      </c>
      <c r="F161" s="236" t="s">
        <v>264</v>
      </c>
      <c r="G161" s="236"/>
      <c r="H161" s="236"/>
      <c r="I161" s="236"/>
      <c r="J161" s="164" t="s">
        <v>168</v>
      </c>
      <c r="K161" s="165">
        <v>5</v>
      </c>
      <c r="L161" s="237">
        <v>593.19265034397097</v>
      </c>
      <c r="M161" s="237"/>
      <c r="N161" s="238">
        <f t="shared" si="15"/>
        <v>2965.96</v>
      </c>
      <c r="O161" s="235"/>
      <c r="P161" s="235"/>
      <c r="Q161" s="235"/>
      <c r="R161" s="129"/>
      <c r="T161" s="159" t="s">
        <v>5</v>
      </c>
      <c r="U161" s="42" t="s">
        <v>43</v>
      </c>
      <c r="V161" s="34"/>
      <c r="W161" s="160">
        <f t="shared" si="16"/>
        <v>0</v>
      </c>
      <c r="X161" s="160">
        <v>5.5500000000000002E-3</v>
      </c>
      <c r="Y161" s="160">
        <f t="shared" si="17"/>
        <v>2.775E-2</v>
      </c>
      <c r="Z161" s="160">
        <v>0</v>
      </c>
      <c r="AA161" s="161">
        <f t="shared" si="18"/>
        <v>0</v>
      </c>
      <c r="AR161" s="18" t="s">
        <v>169</v>
      </c>
      <c r="AT161" s="18" t="s">
        <v>165</v>
      </c>
      <c r="AU161" s="18" t="s">
        <v>102</v>
      </c>
      <c r="AY161" s="18" t="s">
        <v>146</v>
      </c>
      <c r="BE161" s="100">
        <f t="shared" si="19"/>
        <v>2965.96</v>
      </c>
      <c r="BF161" s="100">
        <f t="shared" si="20"/>
        <v>0</v>
      </c>
      <c r="BG161" s="100">
        <f t="shared" si="21"/>
        <v>0</v>
      </c>
      <c r="BH161" s="100">
        <f t="shared" si="22"/>
        <v>0</v>
      </c>
      <c r="BI161" s="100">
        <f t="shared" si="23"/>
        <v>0</v>
      </c>
      <c r="BJ161" s="18" t="s">
        <v>86</v>
      </c>
      <c r="BK161" s="100">
        <f t="shared" si="24"/>
        <v>2965.96</v>
      </c>
      <c r="BL161" s="18" t="s">
        <v>151</v>
      </c>
      <c r="BM161" s="18" t="s">
        <v>265</v>
      </c>
    </row>
    <row r="162" spans="2:65" s="1" customFormat="1" ht="25.5" customHeight="1">
      <c r="B162" s="126"/>
      <c r="C162" s="155" t="s">
        <v>266</v>
      </c>
      <c r="D162" s="155" t="s">
        <v>147</v>
      </c>
      <c r="E162" s="156" t="s">
        <v>267</v>
      </c>
      <c r="F162" s="234" t="s">
        <v>268</v>
      </c>
      <c r="G162" s="234"/>
      <c r="H162" s="234"/>
      <c r="I162" s="234"/>
      <c r="J162" s="157" t="s">
        <v>240</v>
      </c>
      <c r="K162" s="158">
        <v>2</v>
      </c>
      <c r="L162" s="220">
        <v>2057.27542063377</v>
      </c>
      <c r="M162" s="220"/>
      <c r="N162" s="235">
        <f t="shared" si="15"/>
        <v>4114.55</v>
      </c>
      <c r="O162" s="235"/>
      <c r="P162" s="235"/>
      <c r="Q162" s="235"/>
      <c r="R162" s="129"/>
      <c r="T162" s="159" t="s">
        <v>5</v>
      </c>
      <c r="U162" s="42" t="s">
        <v>43</v>
      </c>
      <c r="V162" s="34"/>
      <c r="W162" s="160">
        <f t="shared" si="16"/>
        <v>0</v>
      </c>
      <c r="X162" s="160">
        <v>5.4200000000000003E-3</v>
      </c>
      <c r="Y162" s="160">
        <f t="shared" si="17"/>
        <v>1.0840000000000001E-2</v>
      </c>
      <c r="Z162" s="160">
        <v>0</v>
      </c>
      <c r="AA162" s="161">
        <f t="shared" si="18"/>
        <v>0</v>
      </c>
      <c r="AR162" s="18" t="s">
        <v>151</v>
      </c>
      <c r="AT162" s="18" t="s">
        <v>147</v>
      </c>
      <c r="AU162" s="18" t="s">
        <v>102</v>
      </c>
      <c r="AY162" s="18" t="s">
        <v>146</v>
      </c>
      <c r="BE162" s="100">
        <f t="shared" si="19"/>
        <v>4114.55</v>
      </c>
      <c r="BF162" s="100">
        <f t="shared" si="20"/>
        <v>0</v>
      </c>
      <c r="BG162" s="100">
        <f t="shared" si="21"/>
        <v>0</v>
      </c>
      <c r="BH162" s="100">
        <f t="shared" si="22"/>
        <v>0</v>
      </c>
      <c r="BI162" s="100">
        <f t="shared" si="23"/>
        <v>0</v>
      </c>
      <c r="BJ162" s="18" t="s">
        <v>86</v>
      </c>
      <c r="BK162" s="100">
        <f t="shared" si="24"/>
        <v>4114.55</v>
      </c>
      <c r="BL162" s="18" t="s">
        <v>151</v>
      </c>
      <c r="BM162" s="18" t="s">
        <v>269</v>
      </c>
    </row>
    <row r="163" spans="2:65" s="1" customFormat="1" ht="16.5" customHeight="1">
      <c r="B163" s="126"/>
      <c r="C163" s="162" t="s">
        <v>270</v>
      </c>
      <c r="D163" s="162" t="s">
        <v>165</v>
      </c>
      <c r="E163" s="163" t="s">
        <v>271</v>
      </c>
      <c r="F163" s="236" t="s">
        <v>272</v>
      </c>
      <c r="G163" s="236"/>
      <c r="H163" s="236"/>
      <c r="I163" s="236"/>
      <c r="J163" s="164" t="s">
        <v>273</v>
      </c>
      <c r="K163" s="165">
        <v>2</v>
      </c>
      <c r="L163" s="237">
        <v>16850.8367318128</v>
      </c>
      <c r="M163" s="237"/>
      <c r="N163" s="238">
        <f t="shared" si="15"/>
        <v>33701.67</v>
      </c>
      <c r="O163" s="235"/>
      <c r="P163" s="235"/>
      <c r="Q163" s="235"/>
      <c r="R163" s="129"/>
      <c r="T163" s="159" t="s">
        <v>5</v>
      </c>
      <c r="U163" s="42" t="s">
        <v>43</v>
      </c>
      <c r="V163" s="34"/>
      <c r="W163" s="160">
        <f t="shared" si="16"/>
        <v>0</v>
      </c>
      <c r="X163" s="160">
        <v>1.5800000000000002E-2</v>
      </c>
      <c r="Y163" s="160">
        <f t="shared" si="17"/>
        <v>3.1600000000000003E-2</v>
      </c>
      <c r="Z163" s="160">
        <v>0</v>
      </c>
      <c r="AA163" s="161">
        <f t="shared" si="18"/>
        <v>0</v>
      </c>
      <c r="AR163" s="18" t="s">
        <v>169</v>
      </c>
      <c r="AT163" s="18" t="s">
        <v>165</v>
      </c>
      <c r="AU163" s="18" t="s">
        <v>102</v>
      </c>
      <c r="AY163" s="18" t="s">
        <v>146</v>
      </c>
      <c r="BE163" s="100">
        <f t="shared" si="19"/>
        <v>33701.67</v>
      </c>
      <c r="BF163" s="100">
        <f t="shared" si="20"/>
        <v>0</v>
      </c>
      <c r="BG163" s="100">
        <f t="shared" si="21"/>
        <v>0</v>
      </c>
      <c r="BH163" s="100">
        <f t="shared" si="22"/>
        <v>0</v>
      </c>
      <c r="BI163" s="100">
        <f t="shared" si="23"/>
        <v>0</v>
      </c>
      <c r="BJ163" s="18" t="s">
        <v>86</v>
      </c>
      <c r="BK163" s="100">
        <f t="shared" si="24"/>
        <v>33701.67</v>
      </c>
      <c r="BL163" s="18" t="s">
        <v>151</v>
      </c>
      <c r="BM163" s="18" t="s">
        <v>274</v>
      </c>
    </row>
    <row r="164" spans="2:65" s="1" customFormat="1" ht="25.5" customHeight="1">
      <c r="B164" s="126"/>
      <c r="C164" s="155" t="s">
        <v>275</v>
      </c>
      <c r="D164" s="155" t="s">
        <v>147</v>
      </c>
      <c r="E164" s="156" t="s">
        <v>276</v>
      </c>
      <c r="F164" s="234" t="s">
        <v>277</v>
      </c>
      <c r="G164" s="234"/>
      <c r="H164" s="234"/>
      <c r="I164" s="234"/>
      <c r="J164" s="157" t="s">
        <v>240</v>
      </c>
      <c r="K164" s="158">
        <v>1</v>
      </c>
      <c r="L164" s="220">
        <v>2968.2773972998698</v>
      </c>
      <c r="M164" s="220"/>
      <c r="N164" s="235">
        <f t="shared" si="15"/>
        <v>2968.28</v>
      </c>
      <c r="O164" s="235"/>
      <c r="P164" s="235"/>
      <c r="Q164" s="235"/>
      <c r="R164" s="129"/>
      <c r="T164" s="159" t="s">
        <v>5</v>
      </c>
      <c r="U164" s="42" t="s">
        <v>43</v>
      </c>
      <c r="V164" s="34"/>
      <c r="W164" s="160">
        <f t="shared" si="16"/>
        <v>0</v>
      </c>
      <c r="X164" s="160">
        <v>7.9600000000000001E-3</v>
      </c>
      <c r="Y164" s="160">
        <f t="shared" si="17"/>
        <v>7.9600000000000001E-3</v>
      </c>
      <c r="Z164" s="160">
        <v>0</v>
      </c>
      <c r="AA164" s="161">
        <f t="shared" si="18"/>
        <v>0</v>
      </c>
      <c r="AR164" s="18" t="s">
        <v>151</v>
      </c>
      <c r="AT164" s="18" t="s">
        <v>147</v>
      </c>
      <c r="AU164" s="18" t="s">
        <v>102</v>
      </c>
      <c r="AY164" s="18" t="s">
        <v>146</v>
      </c>
      <c r="BE164" s="100">
        <f t="shared" si="19"/>
        <v>2968.28</v>
      </c>
      <c r="BF164" s="100">
        <f t="shared" si="20"/>
        <v>0</v>
      </c>
      <c r="BG164" s="100">
        <f t="shared" si="21"/>
        <v>0</v>
      </c>
      <c r="BH164" s="100">
        <f t="shared" si="22"/>
        <v>0</v>
      </c>
      <c r="BI164" s="100">
        <f t="shared" si="23"/>
        <v>0</v>
      </c>
      <c r="BJ164" s="18" t="s">
        <v>86</v>
      </c>
      <c r="BK164" s="100">
        <f t="shared" si="24"/>
        <v>2968.28</v>
      </c>
      <c r="BL164" s="18" t="s">
        <v>151</v>
      </c>
      <c r="BM164" s="18" t="s">
        <v>278</v>
      </c>
    </row>
    <row r="165" spans="2:65" s="1" customFormat="1" ht="16.5" customHeight="1">
      <c r="B165" s="126"/>
      <c r="C165" s="162" t="s">
        <v>279</v>
      </c>
      <c r="D165" s="162" t="s">
        <v>165</v>
      </c>
      <c r="E165" s="163" t="s">
        <v>280</v>
      </c>
      <c r="F165" s="236" t="s">
        <v>281</v>
      </c>
      <c r="G165" s="236"/>
      <c r="H165" s="236"/>
      <c r="I165" s="236"/>
      <c r="J165" s="164" t="s">
        <v>273</v>
      </c>
      <c r="K165" s="165">
        <v>1</v>
      </c>
      <c r="L165" s="237">
        <v>14518.1779871572</v>
      </c>
      <c r="M165" s="237"/>
      <c r="N165" s="238">
        <f t="shared" si="15"/>
        <v>14518.18</v>
      </c>
      <c r="O165" s="235"/>
      <c r="P165" s="235"/>
      <c r="Q165" s="235"/>
      <c r="R165" s="129"/>
      <c r="T165" s="159" t="s">
        <v>5</v>
      </c>
      <c r="U165" s="42" t="s">
        <v>43</v>
      </c>
      <c r="V165" s="34"/>
      <c r="W165" s="160">
        <f t="shared" si="16"/>
        <v>0</v>
      </c>
      <c r="X165" s="160">
        <v>9.1999999999999998E-2</v>
      </c>
      <c r="Y165" s="160">
        <f t="shared" si="17"/>
        <v>9.1999999999999998E-2</v>
      </c>
      <c r="Z165" s="160">
        <v>0</v>
      </c>
      <c r="AA165" s="161">
        <f t="shared" si="18"/>
        <v>0</v>
      </c>
      <c r="AR165" s="18" t="s">
        <v>169</v>
      </c>
      <c r="AT165" s="18" t="s">
        <v>165</v>
      </c>
      <c r="AU165" s="18" t="s">
        <v>102</v>
      </c>
      <c r="AY165" s="18" t="s">
        <v>146</v>
      </c>
      <c r="BE165" s="100">
        <f t="shared" si="19"/>
        <v>14518.18</v>
      </c>
      <c r="BF165" s="100">
        <f t="shared" si="20"/>
        <v>0</v>
      </c>
      <c r="BG165" s="100">
        <f t="shared" si="21"/>
        <v>0</v>
      </c>
      <c r="BH165" s="100">
        <f t="shared" si="22"/>
        <v>0</v>
      </c>
      <c r="BI165" s="100">
        <f t="shared" si="23"/>
        <v>0</v>
      </c>
      <c r="BJ165" s="18" t="s">
        <v>86</v>
      </c>
      <c r="BK165" s="100">
        <f t="shared" si="24"/>
        <v>14518.18</v>
      </c>
      <c r="BL165" s="18" t="s">
        <v>151</v>
      </c>
      <c r="BM165" s="18" t="s">
        <v>282</v>
      </c>
    </row>
    <row r="166" spans="2:65" s="1" customFormat="1" ht="38.25" customHeight="1">
      <c r="B166" s="126"/>
      <c r="C166" s="155" t="s">
        <v>283</v>
      </c>
      <c r="D166" s="155" t="s">
        <v>147</v>
      </c>
      <c r="E166" s="156" t="s">
        <v>284</v>
      </c>
      <c r="F166" s="234" t="s">
        <v>285</v>
      </c>
      <c r="G166" s="234"/>
      <c r="H166" s="234"/>
      <c r="I166" s="234"/>
      <c r="J166" s="157" t="s">
        <v>168</v>
      </c>
      <c r="K166" s="158">
        <v>2</v>
      </c>
      <c r="L166" s="220">
        <v>85.623386460573101</v>
      </c>
      <c r="M166" s="220"/>
      <c r="N166" s="235">
        <f t="shared" si="15"/>
        <v>171.25</v>
      </c>
      <c r="O166" s="235"/>
      <c r="P166" s="235"/>
      <c r="Q166" s="235"/>
      <c r="R166" s="129"/>
      <c r="T166" s="159" t="s">
        <v>5</v>
      </c>
      <c r="U166" s="42" t="s">
        <v>43</v>
      </c>
      <c r="V166" s="34"/>
      <c r="W166" s="160">
        <f t="shared" si="16"/>
        <v>0</v>
      </c>
      <c r="X166" s="160">
        <v>0</v>
      </c>
      <c r="Y166" s="160">
        <f t="shared" si="17"/>
        <v>0</v>
      </c>
      <c r="Z166" s="160">
        <v>0</v>
      </c>
      <c r="AA166" s="161">
        <f t="shared" si="18"/>
        <v>0</v>
      </c>
      <c r="AR166" s="18" t="s">
        <v>151</v>
      </c>
      <c r="AT166" s="18" t="s">
        <v>147</v>
      </c>
      <c r="AU166" s="18" t="s">
        <v>102</v>
      </c>
      <c r="AY166" s="18" t="s">
        <v>146</v>
      </c>
      <c r="BE166" s="100">
        <f t="shared" si="19"/>
        <v>171.25</v>
      </c>
      <c r="BF166" s="100">
        <f t="shared" si="20"/>
        <v>0</v>
      </c>
      <c r="BG166" s="100">
        <f t="shared" si="21"/>
        <v>0</v>
      </c>
      <c r="BH166" s="100">
        <f t="shared" si="22"/>
        <v>0</v>
      </c>
      <c r="BI166" s="100">
        <f t="shared" si="23"/>
        <v>0</v>
      </c>
      <c r="BJ166" s="18" t="s">
        <v>86</v>
      </c>
      <c r="BK166" s="100">
        <f t="shared" si="24"/>
        <v>171.25</v>
      </c>
      <c r="BL166" s="18" t="s">
        <v>151</v>
      </c>
      <c r="BM166" s="18" t="s">
        <v>286</v>
      </c>
    </row>
    <row r="167" spans="2:65" s="1" customFormat="1" ht="38.25" customHeight="1">
      <c r="B167" s="126"/>
      <c r="C167" s="162" t="s">
        <v>287</v>
      </c>
      <c r="D167" s="162" t="s">
        <v>165</v>
      </c>
      <c r="E167" s="163" t="s">
        <v>288</v>
      </c>
      <c r="F167" s="236" t="s">
        <v>289</v>
      </c>
      <c r="G167" s="236"/>
      <c r="H167" s="236"/>
      <c r="I167" s="236"/>
      <c r="J167" s="164" t="s">
        <v>168</v>
      </c>
      <c r="K167" s="165">
        <v>2</v>
      </c>
      <c r="L167" s="237">
        <v>120.33557016080501</v>
      </c>
      <c r="M167" s="237"/>
      <c r="N167" s="238">
        <f t="shared" si="15"/>
        <v>240.67</v>
      </c>
      <c r="O167" s="235"/>
      <c r="P167" s="235"/>
      <c r="Q167" s="235"/>
      <c r="R167" s="129"/>
      <c r="T167" s="159" t="s">
        <v>5</v>
      </c>
      <c r="U167" s="42" t="s">
        <v>43</v>
      </c>
      <c r="V167" s="34"/>
      <c r="W167" s="160">
        <f t="shared" si="16"/>
        <v>0</v>
      </c>
      <c r="X167" s="160">
        <v>1.06E-3</v>
      </c>
      <c r="Y167" s="160">
        <f t="shared" si="17"/>
        <v>2.1199999999999999E-3</v>
      </c>
      <c r="Z167" s="160">
        <v>0</v>
      </c>
      <c r="AA167" s="161">
        <f t="shared" si="18"/>
        <v>0</v>
      </c>
      <c r="AR167" s="18" t="s">
        <v>169</v>
      </c>
      <c r="AT167" s="18" t="s">
        <v>165</v>
      </c>
      <c r="AU167" s="18" t="s">
        <v>102</v>
      </c>
      <c r="AY167" s="18" t="s">
        <v>146</v>
      </c>
      <c r="BE167" s="100">
        <f t="shared" si="19"/>
        <v>240.67</v>
      </c>
      <c r="BF167" s="100">
        <f t="shared" si="20"/>
        <v>0</v>
      </c>
      <c r="BG167" s="100">
        <f t="shared" si="21"/>
        <v>0</v>
      </c>
      <c r="BH167" s="100">
        <f t="shared" si="22"/>
        <v>0</v>
      </c>
      <c r="BI167" s="100">
        <f t="shared" si="23"/>
        <v>0</v>
      </c>
      <c r="BJ167" s="18" t="s">
        <v>86</v>
      </c>
      <c r="BK167" s="100">
        <f t="shared" si="24"/>
        <v>240.67</v>
      </c>
      <c r="BL167" s="18" t="s">
        <v>151</v>
      </c>
      <c r="BM167" s="18" t="s">
        <v>290</v>
      </c>
    </row>
    <row r="168" spans="2:65" s="1" customFormat="1" ht="38.25" customHeight="1">
      <c r="B168" s="126"/>
      <c r="C168" s="155" t="s">
        <v>291</v>
      </c>
      <c r="D168" s="155" t="s">
        <v>147</v>
      </c>
      <c r="E168" s="156" t="s">
        <v>292</v>
      </c>
      <c r="F168" s="234" t="s">
        <v>293</v>
      </c>
      <c r="G168" s="234"/>
      <c r="H168" s="234"/>
      <c r="I168" s="234"/>
      <c r="J168" s="157" t="s">
        <v>168</v>
      </c>
      <c r="K168" s="158">
        <v>278.39999999999998</v>
      </c>
      <c r="L168" s="220">
        <v>88.708913900593799</v>
      </c>
      <c r="M168" s="220"/>
      <c r="N168" s="235">
        <f t="shared" si="15"/>
        <v>24696.560000000001</v>
      </c>
      <c r="O168" s="235"/>
      <c r="P168" s="235"/>
      <c r="Q168" s="235"/>
      <c r="R168" s="129"/>
      <c r="T168" s="159" t="s">
        <v>5</v>
      </c>
      <c r="U168" s="42" t="s">
        <v>43</v>
      </c>
      <c r="V168" s="34"/>
      <c r="W168" s="160">
        <f t="shared" si="16"/>
        <v>0</v>
      </c>
      <c r="X168" s="160">
        <v>0</v>
      </c>
      <c r="Y168" s="160">
        <f t="shared" si="17"/>
        <v>0</v>
      </c>
      <c r="Z168" s="160">
        <v>0</v>
      </c>
      <c r="AA168" s="161">
        <f t="shared" si="18"/>
        <v>0</v>
      </c>
      <c r="AR168" s="18" t="s">
        <v>151</v>
      </c>
      <c r="AT168" s="18" t="s">
        <v>147</v>
      </c>
      <c r="AU168" s="18" t="s">
        <v>102</v>
      </c>
      <c r="AY168" s="18" t="s">
        <v>146</v>
      </c>
      <c r="BE168" s="100">
        <f t="shared" si="19"/>
        <v>24696.560000000001</v>
      </c>
      <c r="BF168" s="100">
        <f t="shared" si="20"/>
        <v>0</v>
      </c>
      <c r="BG168" s="100">
        <f t="shared" si="21"/>
        <v>0</v>
      </c>
      <c r="BH168" s="100">
        <f t="shared" si="22"/>
        <v>0</v>
      </c>
      <c r="BI168" s="100">
        <f t="shared" si="23"/>
        <v>0</v>
      </c>
      <c r="BJ168" s="18" t="s">
        <v>86</v>
      </c>
      <c r="BK168" s="100">
        <f t="shared" si="24"/>
        <v>24696.560000000001</v>
      </c>
      <c r="BL168" s="18" t="s">
        <v>151</v>
      </c>
      <c r="BM168" s="18" t="s">
        <v>294</v>
      </c>
    </row>
    <row r="169" spans="2:65" s="1" customFormat="1" ht="25.5" customHeight="1">
      <c r="B169" s="126"/>
      <c r="C169" s="162" t="s">
        <v>295</v>
      </c>
      <c r="D169" s="162" t="s">
        <v>165</v>
      </c>
      <c r="E169" s="163" t="s">
        <v>296</v>
      </c>
      <c r="F169" s="236" t="s">
        <v>297</v>
      </c>
      <c r="G169" s="236"/>
      <c r="H169" s="236"/>
      <c r="I169" s="236"/>
      <c r="J169" s="164" t="s">
        <v>168</v>
      </c>
      <c r="K169" s="165">
        <v>286</v>
      </c>
      <c r="L169" s="237">
        <v>227.55764870152299</v>
      </c>
      <c r="M169" s="237"/>
      <c r="N169" s="238">
        <f t="shared" si="15"/>
        <v>65081.49</v>
      </c>
      <c r="O169" s="235"/>
      <c r="P169" s="235"/>
      <c r="Q169" s="235"/>
      <c r="R169" s="129"/>
      <c r="T169" s="159" t="s">
        <v>5</v>
      </c>
      <c r="U169" s="42" t="s">
        <v>43</v>
      </c>
      <c r="V169" s="34"/>
      <c r="W169" s="160">
        <f t="shared" si="16"/>
        <v>0</v>
      </c>
      <c r="X169" s="160">
        <v>1.47E-3</v>
      </c>
      <c r="Y169" s="160">
        <f t="shared" si="17"/>
        <v>0.42041999999999996</v>
      </c>
      <c r="Z169" s="160">
        <v>0</v>
      </c>
      <c r="AA169" s="161">
        <f t="shared" si="18"/>
        <v>0</v>
      </c>
      <c r="AR169" s="18" t="s">
        <v>169</v>
      </c>
      <c r="AT169" s="18" t="s">
        <v>165</v>
      </c>
      <c r="AU169" s="18" t="s">
        <v>102</v>
      </c>
      <c r="AY169" s="18" t="s">
        <v>146</v>
      </c>
      <c r="BE169" s="100">
        <f t="shared" si="19"/>
        <v>65081.49</v>
      </c>
      <c r="BF169" s="100">
        <f t="shared" si="20"/>
        <v>0</v>
      </c>
      <c r="BG169" s="100">
        <f t="shared" si="21"/>
        <v>0</v>
      </c>
      <c r="BH169" s="100">
        <f t="shared" si="22"/>
        <v>0</v>
      </c>
      <c r="BI169" s="100">
        <f t="shared" si="23"/>
        <v>0</v>
      </c>
      <c r="BJ169" s="18" t="s">
        <v>86</v>
      </c>
      <c r="BK169" s="100">
        <f t="shared" si="24"/>
        <v>65081.49</v>
      </c>
      <c r="BL169" s="18" t="s">
        <v>151</v>
      </c>
      <c r="BM169" s="18" t="s">
        <v>298</v>
      </c>
    </row>
    <row r="170" spans="2:65" s="1" customFormat="1" ht="25.5" customHeight="1">
      <c r="B170" s="126"/>
      <c r="C170" s="155" t="s">
        <v>299</v>
      </c>
      <c r="D170" s="155" t="s">
        <v>147</v>
      </c>
      <c r="E170" s="156" t="s">
        <v>300</v>
      </c>
      <c r="F170" s="234" t="s">
        <v>301</v>
      </c>
      <c r="G170" s="234"/>
      <c r="H170" s="234"/>
      <c r="I170" s="234"/>
      <c r="J170" s="157" t="s">
        <v>240</v>
      </c>
      <c r="K170" s="158">
        <v>2</v>
      </c>
      <c r="L170" s="220">
        <v>222.15797568148699</v>
      </c>
      <c r="M170" s="220"/>
      <c r="N170" s="235">
        <f t="shared" si="15"/>
        <v>444.32</v>
      </c>
      <c r="O170" s="235"/>
      <c r="P170" s="235"/>
      <c r="Q170" s="235"/>
      <c r="R170" s="129"/>
      <c r="T170" s="159" t="s">
        <v>5</v>
      </c>
      <c r="U170" s="42" t="s">
        <v>43</v>
      </c>
      <c r="V170" s="34"/>
      <c r="W170" s="160">
        <f t="shared" si="16"/>
        <v>0</v>
      </c>
      <c r="X170" s="160">
        <v>0</v>
      </c>
      <c r="Y170" s="160">
        <f t="shared" si="17"/>
        <v>0</v>
      </c>
      <c r="Z170" s="160">
        <v>0</v>
      </c>
      <c r="AA170" s="161">
        <f t="shared" si="18"/>
        <v>0</v>
      </c>
      <c r="AR170" s="18" t="s">
        <v>151</v>
      </c>
      <c r="AT170" s="18" t="s">
        <v>147</v>
      </c>
      <c r="AU170" s="18" t="s">
        <v>102</v>
      </c>
      <c r="AY170" s="18" t="s">
        <v>146</v>
      </c>
      <c r="BE170" s="100">
        <f t="shared" si="19"/>
        <v>444.32</v>
      </c>
      <c r="BF170" s="100">
        <f t="shared" si="20"/>
        <v>0</v>
      </c>
      <c r="BG170" s="100">
        <f t="shared" si="21"/>
        <v>0</v>
      </c>
      <c r="BH170" s="100">
        <f t="shared" si="22"/>
        <v>0</v>
      </c>
      <c r="BI170" s="100">
        <f t="shared" si="23"/>
        <v>0</v>
      </c>
      <c r="BJ170" s="18" t="s">
        <v>86</v>
      </c>
      <c r="BK170" s="100">
        <f t="shared" si="24"/>
        <v>444.32</v>
      </c>
      <c r="BL170" s="18" t="s">
        <v>151</v>
      </c>
      <c r="BM170" s="18" t="s">
        <v>302</v>
      </c>
    </row>
    <row r="171" spans="2:65" s="1" customFormat="1" ht="25.5" customHeight="1">
      <c r="B171" s="126"/>
      <c r="C171" s="162" t="s">
        <v>303</v>
      </c>
      <c r="D171" s="162" t="s">
        <v>165</v>
      </c>
      <c r="E171" s="163" t="s">
        <v>304</v>
      </c>
      <c r="F171" s="236" t="s">
        <v>305</v>
      </c>
      <c r="G171" s="236"/>
      <c r="H171" s="236"/>
      <c r="I171" s="236"/>
      <c r="J171" s="164" t="s">
        <v>240</v>
      </c>
      <c r="K171" s="165">
        <v>2</v>
      </c>
      <c r="L171" s="237">
        <v>144.24840782096601</v>
      </c>
      <c r="M171" s="237"/>
      <c r="N171" s="238">
        <f t="shared" si="15"/>
        <v>288.5</v>
      </c>
      <c r="O171" s="235"/>
      <c r="P171" s="235"/>
      <c r="Q171" s="235"/>
      <c r="R171" s="129"/>
      <c r="T171" s="159" t="s">
        <v>5</v>
      </c>
      <c r="U171" s="42" t="s">
        <v>43</v>
      </c>
      <c r="V171" s="34"/>
      <c r="W171" s="160">
        <f t="shared" si="16"/>
        <v>0</v>
      </c>
      <c r="X171" s="160">
        <v>1.7000000000000001E-4</v>
      </c>
      <c r="Y171" s="160">
        <f t="shared" si="17"/>
        <v>3.4000000000000002E-4</v>
      </c>
      <c r="Z171" s="160">
        <v>0</v>
      </c>
      <c r="AA171" s="161">
        <f t="shared" si="18"/>
        <v>0</v>
      </c>
      <c r="AR171" s="18" t="s">
        <v>169</v>
      </c>
      <c r="AT171" s="18" t="s">
        <v>165</v>
      </c>
      <c r="AU171" s="18" t="s">
        <v>102</v>
      </c>
      <c r="AY171" s="18" t="s">
        <v>146</v>
      </c>
      <c r="BE171" s="100">
        <f t="shared" si="19"/>
        <v>288.5</v>
      </c>
      <c r="BF171" s="100">
        <f t="shared" si="20"/>
        <v>0</v>
      </c>
      <c r="BG171" s="100">
        <f t="shared" si="21"/>
        <v>0</v>
      </c>
      <c r="BH171" s="100">
        <f t="shared" si="22"/>
        <v>0</v>
      </c>
      <c r="BI171" s="100">
        <f t="shared" si="23"/>
        <v>0</v>
      </c>
      <c r="BJ171" s="18" t="s">
        <v>86</v>
      </c>
      <c r="BK171" s="100">
        <f t="shared" si="24"/>
        <v>288.5</v>
      </c>
      <c r="BL171" s="18" t="s">
        <v>151</v>
      </c>
      <c r="BM171" s="18" t="s">
        <v>306</v>
      </c>
    </row>
    <row r="172" spans="2:65" s="1" customFormat="1" ht="25.5" customHeight="1">
      <c r="B172" s="126"/>
      <c r="C172" s="155" t="s">
        <v>307</v>
      </c>
      <c r="D172" s="155" t="s">
        <v>147</v>
      </c>
      <c r="E172" s="156" t="s">
        <v>308</v>
      </c>
      <c r="F172" s="234" t="s">
        <v>309</v>
      </c>
      <c r="G172" s="234"/>
      <c r="H172" s="234"/>
      <c r="I172" s="234"/>
      <c r="J172" s="157" t="s">
        <v>240</v>
      </c>
      <c r="K172" s="158">
        <v>1</v>
      </c>
      <c r="L172" s="220">
        <v>249.15634078166801</v>
      </c>
      <c r="M172" s="220"/>
      <c r="N172" s="235">
        <f t="shared" si="15"/>
        <v>249.16</v>
      </c>
      <c r="O172" s="235"/>
      <c r="P172" s="235"/>
      <c r="Q172" s="235"/>
      <c r="R172" s="129"/>
      <c r="T172" s="159" t="s">
        <v>5</v>
      </c>
      <c r="U172" s="42" t="s">
        <v>43</v>
      </c>
      <c r="V172" s="34"/>
      <c r="W172" s="160">
        <f t="shared" si="16"/>
        <v>0</v>
      </c>
      <c r="X172" s="160">
        <v>0</v>
      </c>
      <c r="Y172" s="160">
        <f t="shared" si="17"/>
        <v>0</v>
      </c>
      <c r="Z172" s="160">
        <v>0</v>
      </c>
      <c r="AA172" s="161">
        <f t="shared" si="18"/>
        <v>0</v>
      </c>
      <c r="AR172" s="18" t="s">
        <v>151</v>
      </c>
      <c r="AT172" s="18" t="s">
        <v>147</v>
      </c>
      <c r="AU172" s="18" t="s">
        <v>102</v>
      </c>
      <c r="AY172" s="18" t="s">
        <v>146</v>
      </c>
      <c r="BE172" s="100">
        <f t="shared" si="19"/>
        <v>249.16</v>
      </c>
      <c r="BF172" s="100">
        <f t="shared" si="20"/>
        <v>0</v>
      </c>
      <c r="BG172" s="100">
        <f t="shared" si="21"/>
        <v>0</v>
      </c>
      <c r="BH172" s="100">
        <f t="shared" si="22"/>
        <v>0</v>
      </c>
      <c r="BI172" s="100">
        <f t="shared" si="23"/>
        <v>0</v>
      </c>
      <c r="BJ172" s="18" t="s">
        <v>86</v>
      </c>
      <c r="BK172" s="100">
        <f t="shared" si="24"/>
        <v>249.16</v>
      </c>
      <c r="BL172" s="18" t="s">
        <v>151</v>
      </c>
      <c r="BM172" s="18" t="s">
        <v>310</v>
      </c>
    </row>
    <row r="173" spans="2:65" s="1" customFormat="1" ht="25.5" customHeight="1">
      <c r="B173" s="126"/>
      <c r="C173" s="155" t="s">
        <v>311</v>
      </c>
      <c r="D173" s="155" t="s">
        <v>147</v>
      </c>
      <c r="E173" s="156" t="s">
        <v>312</v>
      </c>
      <c r="F173" s="234" t="s">
        <v>313</v>
      </c>
      <c r="G173" s="234"/>
      <c r="H173" s="234"/>
      <c r="I173" s="234"/>
      <c r="J173" s="157" t="s">
        <v>240</v>
      </c>
      <c r="K173" s="158">
        <v>3</v>
      </c>
      <c r="L173" s="220">
        <v>236.81423102158499</v>
      </c>
      <c r="M173" s="220"/>
      <c r="N173" s="235">
        <f t="shared" si="15"/>
        <v>710.44</v>
      </c>
      <c r="O173" s="235"/>
      <c r="P173" s="235"/>
      <c r="Q173" s="235"/>
      <c r="R173" s="129"/>
      <c r="T173" s="159" t="s">
        <v>5</v>
      </c>
      <c r="U173" s="42" t="s">
        <v>43</v>
      </c>
      <c r="V173" s="34"/>
      <c r="W173" s="160">
        <f t="shared" si="16"/>
        <v>0</v>
      </c>
      <c r="X173" s="160">
        <v>0</v>
      </c>
      <c r="Y173" s="160">
        <f t="shared" si="17"/>
        <v>0</v>
      </c>
      <c r="Z173" s="160">
        <v>0</v>
      </c>
      <c r="AA173" s="161">
        <f t="shared" si="18"/>
        <v>0</v>
      </c>
      <c r="AR173" s="18" t="s">
        <v>151</v>
      </c>
      <c r="AT173" s="18" t="s">
        <v>147</v>
      </c>
      <c r="AU173" s="18" t="s">
        <v>102</v>
      </c>
      <c r="AY173" s="18" t="s">
        <v>146</v>
      </c>
      <c r="BE173" s="100">
        <f t="shared" si="19"/>
        <v>710.44</v>
      </c>
      <c r="BF173" s="100">
        <f t="shared" si="20"/>
        <v>0</v>
      </c>
      <c r="BG173" s="100">
        <f t="shared" si="21"/>
        <v>0</v>
      </c>
      <c r="BH173" s="100">
        <f t="shared" si="22"/>
        <v>0</v>
      </c>
      <c r="BI173" s="100">
        <f t="shared" si="23"/>
        <v>0</v>
      </c>
      <c r="BJ173" s="18" t="s">
        <v>86</v>
      </c>
      <c r="BK173" s="100">
        <f t="shared" si="24"/>
        <v>710.44</v>
      </c>
      <c r="BL173" s="18" t="s">
        <v>151</v>
      </c>
      <c r="BM173" s="18" t="s">
        <v>314</v>
      </c>
    </row>
    <row r="174" spans="2:65" s="1" customFormat="1" ht="16.5" customHeight="1">
      <c r="B174" s="126"/>
      <c r="C174" s="162" t="s">
        <v>315</v>
      </c>
      <c r="D174" s="162" t="s">
        <v>165</v>
      </c>
      <c r="E174" s="163" t="s">
        <v>316</v>
      </c>
      <c r="F174" s="236" t="s">
        <v>317</v>
      </c>
      <c r="G174" s="236"/>
      <c r="H174" s="236"/>
      <c r="I174" s="236"/>
      <c r="J174" s="164" t="s">
        <v>240</v>
      </c>
      <c r="K174" s="165">
        <v>2</v>
      </c>
      <c r="L174" s="237">
        <v>635.61865264425501</v>
      </c>
      <c r="M174" s="237"/>
      <c r="N174" s="238">
        <f t="shared" si="15"/>
        <v>1271.24</v>
      </c>
      <c r="O174" s="235"/>
      <c r="P174" s="235"/>
      <c r="Q174" s="235"/>
      <c r="R174" s="129"/>
      <c r="T174" s="159" t="s">
        <v>5</v>
      </c>
      <c r="U174" s="42" t="s">
        <v>43</v>
      </c>
      <c r="V174" s="34"/>
      <c r="W174" s="160">
        <f t="shared" si="16"/>
        <v>0</v>
      </c>
      <c r="X174" s="160">
        <v>5.5999999999999995E-4</v>
      </c>
      <c r="Y174" s="160">
        <f t="shared" si="17"/>
        <v>1.1199999999999999E-3</v>
      </c>
      <c r="Z174" s="160">
        <v>0</v>
      </c>
      <c r="AA174" s="161">
        <f t="shared" si="18"/>
        <v>0</v>
      </c>
      <c r="AR174" s="18" t="s">
        <v>169</v>
      </c>
      <c r="AT174" s="18" t="s">
        <v>165</v>
      </c>
      <c r="AU174" s="18" t="s">
        <v>102</v>
      </c>
      <c r="AY174" s="18" t="s">
        <v>146</v>
      </c>
      <c r="BE174" s="100">
        <f t="shared" si="19"/>
        <v>1271.24</v>
      </c>
      <c r="BF174" s="100">
        <f t="shared" si="20"/>
        <v>0</v>
      </c>
      <c r="BG174" s="100">
        <f t="shared" si="21"/>
        <v>0</v>
      </c>
      <c r="BH174" s="100">
        <f t="shared" si="22"/>
        <v>0</v>
      </c>
      <c r="BI174" s="100">
        <f t="shared" si="23"/>
        <v>0</v>
      </c>
      <c r="BJ174" s="18" t="s">
        <v>86</v>
      </c>
      <c r="BK174" s="100">
        <f t="shared" si="24"/>
        <v>1271.24</v>
      </c>
      <c r="BL174" s="18" t="s">
        <v>151</v>
      </c>
      <c r="BM174" s="18" t="s">
        <v>318</v>
      </c>
    </row>
    <row r="175" spans="2:65" s="1" customFormat="1" ht="16.5" customHeight="1">
      <c r="B175" s="126"/>
      <c r="C175" s="162" t="s">
        <v>319</v>
      </c>
      <c r="D175" s="162" t="s">
        <v>165</v>
      </c>
      <c r="E175" s="163" t="s">
        <v>320</v>
      </c>
      <c r="F175" s="236" t="s">
        <v>321</v>
      </c>
      <c r="G175" s="236"/>
      <c r="H175" s="236"/>
      <c r="I175" s="236"/>
      <c r="J175" s="164" t="s">
        <v>240</v>
      </c>
      <c r="K175" s="165">
        <v>1</v>
      </c>
      <c r="L175" s="237">
        <v>371.80605652248897</v>
      </c>
      <c r="M175" s="237"/>
      <c r="N175" s="238">
        <f t="shared" si="15"/>
        <v>371.81</v>
      </c>
      <c r="O175" s="235"/>
      <c r="P175" s="235"/>
      <c r="Q175" s="235"/>
      <c r="R175" s="129"/>
      <c r="T175" s="159" t="s">
        <v>5</v>
      </c>
      <c r="U175" s="42" t="s">
        <v>43</v>
      </c>
      <c r="V175" s="34"/>
      <c r="W175" s="160">
        <f t="shared" si="16"/>
        <v>0</v>
      </c>
      <c r="X175" s="160">
        <v>3.6000000000000002E-4</v>
      </c>
      <c r="Y175" s="160">
        <f t="shared" si="17"/>
        <v>3.6000000000000002E-4</v>
      </c>
      <c r="Z175" s="160">
        <v>0</v>
      </c>
      <c r="AA175" s="161">
        <f t="shared" si="18"/>
        <v>0</v>
      </c>
      <c r="AR175" s="18" t="s">
        <v>169</v>
      </c>
      <c r="AT175" s="18" t="s">
        <v>165</v>
      </c>
      <c r="AU175" s="18" t="s">
        <v>102</v>
      </c>
      <c r="AY175" s="18" t="s">
        <v>146</v>
      </c>
      <c r="BE175" s="100">
        <f t="shared" si="19"/>
        <v>371.81</v>
      </c>
      <c r="BF175" s="100">
        <f t="shared" si="20"/>
        <v>0</v>
      </c>
      <c r="BG175" s="100">
        <f t="shared" si="21"/>
        <v>0</v>
      </c>
      <c r="BH175" s="100">
        <f t="shared" si="22"/>
        <v>0</v>
      </c>
      <c r="BI175" s="100">
        <f t="shared" si="23"/>
        <v>0</v>
      </c>
      <c r="BJ175" s="18" t="s">
        <v>86</v>
      </c>
      <c r="BK175" s="100">
        <f t="shared" si="24"/>
        <v>371.81</v>
      </c>
      <c r="BL175" s="18" t="s">
        <v>151</v>
      </c>
      <c r="BM175" s="18" t="s">
        <v>322</v>
      </c>
    </row>
    <row r="176" spans="2:65" s="1" customFormat="1" ht="25.5" customHeight="1">
      <c r="B176" s="126"/>
      <c r="C176" s="155" t="s">
        <v>323</v>
      </c>
      <c r="D176" s="155" t="s">
        <v>147</v>
      </c>
      <c r="E176" s="156" t="s">
        <v>324</v>
      </c>
      <c r="F176" s="234" t="s">
        <v>325</v>
      </c>
      <c r="G176" s="234"/>
      <c r="H176" s="234"/>
      <c r="I176" s="234"/>
      <c r="J176" s="157" t="s">
        <v>240</v>
      </c>
      <c r="K176" s="158">
        <v>1</v>
      </c>
      <c r="L176" s="220">
        <v>249.15634078166801</v>
      </c>
      <c r="M176" s="220"/>
      <c r="N176" s="235">
        <f t="shared" si="15"/>
        <v>249.16</v>
      </c>
      <c r="O176" s="235"/>
      <c r="P176" s="235"/>
      <c r="Q176" s="235"/>
      <c r="R176" s="129"/>
      <c r="T176" s="159" t="s">
        <v>5</v>
      </c>
      <c r="U176" s="42" t="s">
        <v>43</v>
      </c>
      <c r="V176" s="34"/>
      <c r="W176" s="160">
        <f t="shared" si="16"/>
        <v>0</v>
      </c>
      <c r="X176" s="160">
        <v>0</v>
      </c>
      <c r="Y176" s="160">
        <f t="shared" si="17"/>
        <v>0</v>
      </c>
      <c r="Z176" s="160">
        <v>0</v>
      </c>
      <c r="AA176" s="161">
        <f t="shared" si="18"/>
        <v>0</v>
      </c>
      <c r="AR176" s="18" t="s">
        <v>151</v>
      </c>
      <c r="AT176" s="18" t="s">
        <v>147</v>
      </c>
      <c r="AU176" s="18" t="s">
        <v>102</v>
      </c>
      <c r="AY176" s="18" t="s">
        <v>146</v>
      </c>
      <c r="BE176" s="100">
        <f t="shared" si="19"/>
        <v>249.16</v>
      </c>
      <c r="BF176" s="100">
        <f t="shared" si="20"/>
        <v>0</v>
      </c>
      <c r="BG176" s="100">
        <f t="shared" si="21"/>
        <v>0</v>
      </c>
      <c r="BH176" s="100">
        <f t="shared" si="22"/>
        <v>0</v>
      </c>
      <c r="BI176" s="100">
        <f t="shared" si="23"/>
        <v>0</v>
      </c>
      <c r="BJ176" s="18" t="s">
        <v>86</v>
      </c>
      <c r="BK176" s="100">
        <f t="shared" si="24"/>
        <v>249.16</v>
      </c>
      <c r="BL176" s="18" t="s">
        <v>151</v>
      </c>
      <c r="BM176" s="18" t="s">
        <v>326</v>
      </c>
    </row>
    <row r="177" spans="2:65" s="1" customFormat="1" ht="16.5" customHeight="1">
      <c r="B177" s="126"/>
      <c r="C177" s="162" t="s">
        <v>327</v>
      </c>
      <c r="D177" s="162" t="s">
        <v>165</v>
      </c>
      <c r="E177" s="163" t="s">
        <v>328</v>
      </c>
      <c r="F177" s="236" t="s">
        <v>329</v>
      </c>
      <c r="G177" s="236"/>
      <c r="H177" s="236"/>
      <c r="I177" s="236"/>
      <c r="J177" s="164" t="s">
        <v>240</v>
      </c>
      <c r="K177" s="165">
        <v>1</v>
      </c>
      <c r="L177" s="237">
        <v>628.67621590420799</v>
      </c>
      <c r="M177" s="237"/>
      <c r="N177" s="238">
        <f t="shared" si="15"/>
        <v>628.67999999999995</v>
      </c>
      <c r="O177" s="235"/>
      <c r="P177" s="235"/>
      <c r="Q177" s="235"/>
      <c r="R177" s="129"/>
      <c r="T177" s="159" t="s">
        <v>5</v>
      </c>
      <c r="U177" s="42" t="s">
        <v>43</v>
      </c>
      <c r="V177" s="34"/>
      <c r="W177" s="160">
        <f t="shared" si="16"/>
        <v>0</v>
      </c>
      <c r="X177" s="160">
        <v>6.8000000000000005E-4</v>
      </c>
      <c r="Y177" s="160">
        <f t="shared" si="17"/>
        <v>6.8000000000000005E-4</v>
      </c>
      <c r="Z177" s="160">
        <v>0</v>
      </c>
      <c r="AA177" s="161">
        <f t="shared" si="18"/>
        <v>0</v>
      </c>
      <c r="AR177" s="18" t="s">
        <v>169</v>
      </c>
      <c r="AT177" s="18" t="s">
        <v>165</v>
      </c>
      <c r="AU177" s="18" t="s">
        <v>102</v>
      </c>
      <c r="AY177" s="18" t="s">
        <v>146</v>
      </c>
      <c r="BE177" s="100">
        <f t="shared" si="19"/>
        <v>628.67999999999995</v>
      </c>
      <c r="BF177" s="100">
        <f t="shared" si="20"/>
        <v>0</v>
      </c>
      <c r="BG177" s="100">
        <f t="shared" si="21"/>
        <v>0</v>
      </c>
      <c r="BH177" s="100">
        <f t="shared" si="22"/>
        <v>0</v>
      </c>
      <c r="BI177" s="100">
        <f t="shared" si="23"/>
        <v>0</v>
      </c>
      <c r="BJ177" s="18" t="s">
        <v>86</v>
      </c>
      <c r="BK177" s="100">
        <f t="shared" si="24"/>
        <v>628.67999999999995</v>
      </c>
      <c r="BL177" s="18" t="s">
        <v>151</v>
      </c>
      <c r="BM177" s="18" t="s">
        <v>330</v>
      </c>
    </row>
    <row r="178" spans="2:65" s="1" customFormat="1" ht="25.5" customHeight="1">
      <c r="B178" s="126"/>
      <c r="C178" s="162" t="s">
        <v>331</v>
      </c>
      <c r="D178" s="162" t="s">
        <v>165</v>
      </c>
      <c r="E178" s="163" t="s">
        <v>332</v>
      </c>
      <c r="F178" s="236" t="s">
        <v>333</v>
      </c>
      <c r="G178" s="236"/>
      <c r="H178" s="236"/>
      <c r="I178" s="236"/>
      <c r="J178" s="164" t="s">
        <v>273</v>
      </c>
      <c r="K178" s="165">
        <v>1</v>
      </c>
      <c r="L178" s="237">
        <v>1137.7882435076201</v>
      </c>
      <c r="M178" s="237"/>
      <c r="N178" s="238">
        <f t="shared" si="15"/>
        <v>1137.79</v>
      </c>
      <c r="O178" s="235"/>
      <c r="P178" s="235"/>
      <c r="Q178" s="235"/>
      <c r="R178" s="129"/>
      <c r="T178" s="159" t="s">
        <v>5</v>
      </c>
      <c r="U178" s="42" t="s">
        <v>43</v>
      </c>
      <c r="V178" s="34"/>
      <c r="W178" s="160">
        <f t="shared" si="16"/>
        <v>0</v>
      </c>
      <c r="X178" s="160">
        <v>1.34E-2</v>
      </c>
      <c r="Y178" s="160">
        <f t="shared" si="17"/>
        <v>1.34E-2</v>
      </c>
      <c r="Z178" s="160">
        <v>0</v>
      </c>
      <c r="AA178" s="161">
        <f t="shared" si="18"/>
        <v>0</v>
      </c>
      <c r="AR178" s="18" t="s">
        <v>169</v>
      </c>
      <c r="AT178" s="18" t="s">
        <v>165</v>
      </c>
      <c r="AU178" s="18" t="s">
        <v>102</v>
      </c>
      <c r="AY178" s="18" t="s">
        <v>146</v>
      </c>
      <c r="BE178" s="100">
        <f t="shared" si="19"/>
        <v>1137.79</v>
      </c>
      <c r="BF178" s="100">
        <f t="shared" si="20"/>
        <v>0</v>
      </c>
      <c r="BG178" s="100">
        <f t="shared" si="21"/>
        <v>0</v>
      </c>
      <c r="BH178" s="100">
        <f t="shared" si="22"/>
        <v>0</v>
      </c>
      <c r="BI178" s="100">
        <f t="shared" si="23"/>
        <v>0</v>
      </c>
      <c r="BJ178" s="18" t="s">
        <v>86</v>
      </c>
      <c r="BK178" s="100">
        <f t="shared" si="24"/>
        <v>1137.79</v>
      </c>
      <c r="BL178" s="18" t="s">
        <v>151</v>
      </c>
      <c r="BM178" s="18" t="s">
        <v>334</v>
      </c>
    </row>
    <row r="179" spans="2:65" s="1" customFormat="1" ht="16.5" customHeight="1">
      <c r="B179" s="126"/>
      <c r="C179" s="162" t="s">
        <v>335</v>
      </c>
      <c r="D179" s="162" t="s">
        <v>165</v>
      </c>
      <c r="E179" s="163" t="s">
        <v>336</v>
      </c>
      <c r="F179" s="236" t="s">
        <v>337</v>
      </c>
      <c r="G179" s="236"/>
      <c r="H179" s="236"/>
      <c r="I179" s="236"/>
      <c r="J179" s="164" t="s">
        <v>273</v>
      </c>
      <c r="K179" s="165">
        <v>1</v>
      </c>
      <c r="L179" s="237">
        <v>1249.6386132083601</v>
      </c>
      <c r="M179" s="237"/>
      <c r="N179" s="238">
        <f t="shared" si="15"/>
        <v>1249.6400000000001</v>
      </c>
      <c r="O179" s="235"/>
      <c r="P179" s="235"/>
      <c r="Q179" s="235"/>
      <c r="R179" s="129"/>
      <c r="T179" s="159" t="s">
        <v>5</v>
      </c>
      <c r="U179" s="42" t="s">
        <v>43</v>
      </c>
      <c r="V179" s="34"/>
      <c r="W179" s="160">
        <f t="shared" si="16"/>
        <v>0</v>
      </c>
      <c r="X179" s="160">
        <v>3.0000000000000001E-3</v>
      </c>
      <c r="Y179" s="160">
        <f t="shared" si="17"/>
        <v>3.0000000000000001E-3</v>
      </c>
      <c r="Z179" s="160">
        <v>0</v>
      </c>
      <c r="AA179" s="161">
        <f t="shared" si="18"/>
        <v>0</v>
      </c>
      <c r="AR179" s="18" t="s">
        <v>169</v>
      </c>
      <c r="AT179" s="18" t="s">
        <v>165</v>
      </c>
      <c r="AU179" s="18" t="s">
        <v>102</v>
      </c>
      <c r="AY179" s="18" t="s">
        <v>146</v>
      </c>
      <c r="BE179" s="100">
        <f t="shared" si="19"/>
        <v>1249.6400000000001</v>
      </c>
      <c r="BF179" s="100">
        <f t="shared" si="20"/>
        <v>0</v>
      </c>
      <c r="BG179" s="100">
        <f t="shared" si="21"/>
        <v>0</v>
      </c>
      <c r="BH179" s="100">
        <f t="shared" si="22"/>
        <v>0</v>
      </c>
      <c r="BI179" s="100">
        <f t="shared" si="23"/>
        <v>0</v>
      </c>
      <c r="BJ179" s="18" t="s">
        <v>86</v>
      </c>
      <c r="BK179" s="100">
        <f t="shared" si="24"/>
        <v>1249.6400000000001</v>
      </c>
      <c r="BL179" s="18" t="s">
        <v>151</v>
      </c>
      <c r="BM179" s="18" t="s">
        <v>338</v>
      </c>
    </row>
    <row r="180" spans="2:65" s="1" customFormat="1" ht="25.5" customHeight="1">
      <c r="B180" s="126"/>
      <c r="C180" s="162" t="s">
        <v>339</v>
      </c>
      <c r="D180" s="162" t="s">
        <v>165</v>
      </c>
      <c r="E180" s="163" t="s">
        <v>340</v>
      </c>
      <c r="F180" s="236" t="s">
        <v>341</v>
      </c>
      <c r="G180" s="236"/>
      <c r="H180" s="236"/>
      <c r="I180" s="236"/>
      <c r="J180" s="164" t="s">
        <v>240</v>
      </c>
      <c r="K180" s="165">
        <v>3</v>
      </c>
      <c r="L180" s="237">
        <v>1744.09438547167</v>
      </c>
      <c r="M180" s="237"/>
      <c r="N180" s="238">
        <f t="shared" si="15"/>
        <v>5232.28</v>
      </c>
      <c r="O180" s="235"/>
      <c r="P180" s="235"/>
      <c r="Q180" s="235"/>
      <c r="R180" s="129"/>
      <c r="T180" s="159" t="s">
        <v>5</v>
      </c>
      <c r="U180" s="42" t="s">
        <v>43</v>
      </c>
      <c r="V180" s="34"/>
      <c r="W180" s="160">
        <f t="shared" si="16"/>
        <v>0</v>
      </c>
      <c r="X180" s="160">
        <v>3.5000000000000001E-3</v>
      </c>
      <c r="Y180" s="160">
        <f t="shared" si="17"/>
        <v>1.0500000000000001E-2</v>
      </c>
      <c r="Z180" s="160">
        <v>0</v>
      </c>
      <c r="AA180" s="161">
        <f t="shared" si="18"/>
        <v>0</v>
      </c>
      <c r="AR180" s="18" t="s">
        <v>169</v>
      </c>
      <c r="AT180" s="18" t="s">
        <v>165</v>
      </c>
      <c r="AU180" s="18" t="s">
        <v>102</v>
      </c>
      <c r="AY180" s="18" t="s">
        <v>146</v>
      </c>
      <c r="BE180" s="100">
        <f t="shared" si="19"/>
        <v>5232.28</v>
      </c>
      <c r="BF180" s="100">
        <f t="shared" si="20"/>
        <v>0</v>
      </c>
      <c r="BG180" s="100">
        <f t="shared" si="21"/>
        <v>0</v>
      </c>
      <c r="BH180" s="100">
        <f t="shared" si="22"/>
        <v>0</v>
      </c>
      <c r="BI180" s="100">
        <f t="shared" si="23"/>
        <v>0</v>
      </c>
      <c r="BJ180" s="18" t="s">
        <v>86</v>
      </c>
      <c r="BK180" s="100">
        <f t="shared" si="24"/>
        <v>5232.28</v>
      </c>
      <c r="BL180" s="18" t="s">
        <v>151</v>
      </c>
      <c r="BM180" s="18" t="s">
        <v>342</v>
      </c>
    </row>
    <row r="181" spans="2:65" s="1" customFormat="1" ht="25.5" customHeight="1">
      <c r="B181" s="126"/>
      <c r="C181" s="155" t="s">
        <v>343</v>
      </c>
      <c r="D181" s="155" t="s">
        <v>147</v>
      </c>
      <c r="E181" s="156" t="s">
        <v>344</v>
      </c>
      <c r="F181" s="234" t="s">
        <v>345</v>
      </c>
      <c r="G181" s="234"/>
      <c r="H181" s="234"/>
      <c r="I181" s="234"/>
      <c r="J181" s="157" t="s">
        <v>240</v>
      </c>
      <c r="K181" s="158">
        <v>1</v>
      </c>
      <c r="L181" s="220">
        <v>2184.5534275346199</v>
      </c>
      <c r="M181" s="220"/>
      <c r="N181" s="235">
        <f t="shared" si="15"/>
        <v>2184.5500000000002</v>
      </c>
      <c r="O181" s="235"/>
      <c r="P181" s="235"/>
      <c r="Q181" s="235"/>
      <c r="R181" s="129"/>
      <c r="T181" s="159" t="s">
        <v>5</v>
      </c>
      <c r="U181" s="42" t="s">
        <v>43</v>
      </c>
      <c r="V181" s="34"/>
      <c r="W181" s="160">
        <f t="shared" si="16"/>
        <v>0</v>
      </c>
      <c r="X181" s="160">
        <v>2.0000000000000002E-5</v>
      </c>
      <c r="Y181" s="160">
        <f t="shared" si="17"/>
        <v>2.0000000000000002E-5</v>
      </c>
      <c r="Z181" s="160">
        <v>0</v>
      </c>
      <c r="AA181" s="161">
        <f t="shared" si="18"/>
        <v>0</v>
      </c>
      <c r="AR181" s="18" t="s">
        <v>151</v>
      </c>
      <c r="AT181" s="18" t="s">
        <v>147</v>
      </c>
      <c r="AU181" s="18" t="s">
        <v>102</v>
      </c>
      <c r="AY181" s="18" t="s">
        <v>146</v>
      </c>
      <c r="BE181" s="100">
        <f t="shared" si="19"/>
        <v>2184.5500000000002</v>
      </c>
      <c r="BF181" s="100">
        <f t="shared" si="20"/>
        <v>0</v>
      </c>
      <c r="BG181" s="100">
        <f t="shared" si="21"/>
        <v>0</v>
      </c>
      <c r="BH181" s="100">
        <f t="shared" si="22"/>
        <v>0</v>
      </c>
      <c r="BI181" s="100">
        <f t="shared" si="23"/>
        <v>0</v>
      </c>
      <c r="BJ181" s="18" t="s">
        <v>86</v>
      </c>
      <c r="BK181" s="100">
        <f t="shared" si="24"/>
        <v>2184.5500000000002</v>
      </c>
      <c r="BL181" s="18" t="s">
        <v>151</v>
      </c>
      <c r="BM181" s="18" t="s">
        <v>346</v>
      </c>
    </row>
    <row r="182" spans="2:65" s="1" customFormat="1" ht="25.5" customHeight="1">
      <c r="B182" s="126"/>
      <c r="C182" s="162" t="s">
        <v>347</v>
      </c>
      <c r="D182" s="162" t="s">
        <v>165</v>
      </c>
      <c r="E182" s="163" t="s">
        <v>348</v>
      </c>
      <c r="F182" s="236" t="s">
        <v>349</v>
      </c>
      <c r="G182" s="236"/>
      <c r="H182" s="236"/>
      <c r="I182" s="236"/>
      <c r="J182" s="164" t="s">
        <v>240</v>
      </c>
      <c r="K182" s="165">
        <v>1</v>
      </c>
      <c r="L182" s="237">
        <v>5500.7240436968204</v>
      </c>
      <c r="M182" s="237"/>
      <c r="N182" s="238">
        <f t="shared" si="15"/>
        <v>5500.72</v>
      </c>
      <c r="O182" s="235"/>
      <c r="P182" s="235"/>
      <c r="Q182" s="235"/>
      <c r="R182" s="129"/>
      <c r="T182" s="159" t="s">
        <v>5</v>
      </c>
      <c r="U182" s="42" t="s">
        <v>43</v>
      </c>
      <c r="V182" s="34"/>
      <c r="W182" s="160">
        <f t="shared" si="16"/>
        <v>0</v>
      </c>
      <c r="X182" s="160">
        <v>1.23E-2</v>
      </c>
      <c r="Y182" s="160">
        <f t="shared" si="17"/>
        <v>1.23E-2</v>
      </c>
      <c r="Z182" s="160">
        <v>0</v>
      </c>
      <c r="AA182" s="161">
        <f t="shared" si="18"/>
        <v>0</v>
      </c>
      <c r="AR182" s="18" t="s">
        <v>169</v>
      </c>
      <c r="AT182" s="18" t="s">
        <v>165</v>
      </c>
      <c r="AU182" s="18" t="s">
        <v>102</v>
      </c>
      <c r="AY182" s="18" t="s">
        <v>146</v>
      </c>
      <c r="BE182" s="100">
        <f t="shared" si="19"/>
        <v>5500.72</v>
      </c>
      <c r="BF182" s="100">
        <f t="shared" si="20"/>
        <v>0</v>
      </c>
      <c r="BG182" s="100">
        <f t="shared" si="21"/>
        <v>0</v>
      </c>
      <c r="BH182" s="100">
        <f t="shared" si="22"/>
        <v>0</v>
      </c>
      <c r="BI182" s="100">
        <f t="shared" si="23"/>
        <v>0</v>
      </c>
      <c r="BJ182" s="18" t="s">
        <v>86</v>
      </c>
      <c r="BK182" s="100">
        <f t="shared" si="24"/>
        <v>5500.72</v>
      </c>
      <c r="BL182" s="18" t="s">
        <v>151</v>
      </c>
      <c r="BM182" s="18" t="s">
        <v>350</v>
      </c>
    </row>
    <row r="183" spans="2:65" s="1" customFormat="1" ht="16.5" customHeight="1">
      <c r="B183" s="126"/>
      <c r="C183" s="162" t="s">
        <v>351</v>
      </c>
      <c r="D183" s="162" t="s">
        <v>165</v>
      </c>
      <c r="E183" s="163" t="s">
        <v>352</v>
      </c>
      <c r="F183" s="236" t="s">
        <v>353</v>
      </c>
      <c r="G183" s="236"/>
      <c r="H183" s="236"/>
      <c r="I183" s="236"/>
      <c r="J183" s="164" t="s">
        <v>240</v>
      </c>
      <c r="K183" s="165">
        <v>1</v>
      </c>
      <c r="L183" s="237">
        <v>629.44759776421301</v>
      </c>
      <c r="M183" s="237"/>
      <c r="N183" s="238">
        <f t="shared" si="15"/>
        <v>629.45000000000005</v>
      </c>
      <c r="O183" s="235"/>
      <c r="P183" s="235"/>
      <c r="Q183" s="235"/>
      <c r="R183" s="129"/>
      <c r="T183" s="159" t="s">
        <v>5</v>
      </c>
      <c r="U183" s="42" t="s">
        <v>43</v>
      </c>
      <c r="V183" s="34"/>
      <c r="W183" s="160">
        <f t="shared" si="16"/>
        <v>0</v>
      </c>
      <c r="X183" s="160">
        <v>2.5000000000000001E-3</v>
      </c>
      <c r="Y183" s="160">
        <f t="shared" si="17"/>
        <v>2.5000000000000001E-3</v>
      </c>
      <c r="Z183" s="160">
        <v>0</v>
      </c>
      <c r="AA183" s="161">
        <f t="shared" si="18"/>
        <v>0</v>
      </c>
      <c r="AR183" s="18" t="s">
        <v>169</v>
      </c>
      <c r="AT183" s="18" t="s">
        <v>165</v>
      </c>
      <c r="AU183" s="18" t="s">
        <v>102</v>
      </c>
      <c r="AY183" s="18" t="s">
        <v>146</v>
      </c>
      <c r="BE183" s="100">
        <f t="shared" si="19"/>
        <v>629.45000000000005</v>
      </c>
      <c r="BF183" s="100">
        <f t="shared" si="20"/>
        <v>0</v>
      </c>
      <c r="BG183" s="100">
        <f t="shared" si="21"/>
        <v>0</v>
      </c>
      <c r="BH183" s="100">
        <f t="shared" si="22"/>
        <v>0</v>
      </c>
      <c r="BI183" s="100">
        <f t="shared" si="23"/>
        <v>0</v>
      </c>
      <c r="BJ183" s="18" t="s">
        <v>86</v>
      </c>
      <c r="BK183" s="100">
        <f t="shared" si="24"/>
        <v>629.45000000000005</v>
      </c>
      <c r="BL183" s="18" t="s">
        <v>151</v>
      </c>
      <c r="BM183" s="18" t="s">
        <v>354</v>
      </c>
    </row>
    <row r="184" spans="2:65" s="1" customFormat="1" ht="16.5" customHeight="1">
      <c r="B184" s="126"/>
      <c r="C184" s="162" t="s">
        <v>355</v>
      </c>
      <c r="D184" s="162" t="s">
        <v>165</v>
      </c>
      <c r="E184" s="163" t="s">
        <v>356</v>
      </c>
      <c r="F184" s="236" t="s">
        <v>357</v>
      </c>
      <c r="G184" s="236"/>
      <c r="H184" s="236"/>
      <c r="I184" s="236"/>
      <c r="J184" s="164" t="s">
        <v>240</v>
      </c>
      <c r="K184" s="165">
        <v>2</v>
      </c>
      <c r="L184" s="237">
        <v>722.01342096483302</v>
      </c>
      <c r="M184" s="237"/>
      <c r="N184" s="238">
        <f t="shared" si="15"/>
        <v>1444.03</v>
      </c>
      <c r="O184" s="235"/>
      <c r="P184" s="235"/>
      <c r="Q184" s="235"/>
      <c r="R184" s="129"/>
      <c r="T184" s="159" t="s">
        <v>5</v>
      </c>
      <c r="U184" s="42" t="s">
        <v>43</v>
      </c>
      <c r="V184" s="34"/>
      <c r="W184" s="160">
        <f t="shared" si="16"/>
        <v>0</v>
      </c>
      <c r="X184" s="160">
        <v>1.6000000000000001E-4</v>
      </c>
      <c r="Y184" s="160">
        <f t="shared" si="17"/>
        <v>3.2000000000000003E-4</v>
      </c>
      <c r="Z184" s="160">
        <v>0</v>
      </c>
      <c r="AA184" s="161">
        <f t="shared" si="18"/>
        <v>0</v>
      </c>
      <c r="AR184" s="18" t="s">
        <v>169</v>
      </c>
      <c r="AT184" s="18" t="s">
        <v>165</v>
      </c>
      <c r="AU184" s="18" t="s">
        <v>102</v>
      </c>
      <c r="AY184" s="18" t="s">
        <v>146</v>
      </c>
      <c r="BE184" s="100">
        <f t="shared" si="19"/>
        <v>1444.03</v>
      </c>
      <c r="BF184" s="100">
        <f t="shared" si="20"/>
        <v>0</v>
      </c>
      <c r="BG184" s="100">
        <f t="shared" si="21"/>
        <v>0</v>
      </c>
      <c r="BH184" s="100">
        <f t="shared" si="22"/>
        <v>0</v>
      </c>
      <c r="BI184" s="100">
        <f t="shared" si="23"/>
        <v>0</v>
      </c>
      <c r="BJ184" s="18" t="s">
        <v>86</v>
      </c>
      <c r="BK184" s="100">
        <f t="shared" si="24"/>
        <v>1444.03</v>
      </c>
      <c r="BL184" s="18" t="s">
        <v>151</v>
      </c>
      <c r="BM184" s="18" t="s">
        <v>358</v>
      </c>
    </row>
    <row r="185" spans="2:65" s="1" customFormat="1" ht="16.5" customHeight="1">
      <c r="B185" s="126"/>
      <c r="C185" s="162" t="s">
        <v>359</v>
      </c>
      <c r="D185" s="162" t="s">
        <v>165</v>
      </c>
      <c r="E185" s="163" t="s">
        <v>360</v>
      </c>
      <c r="F185" s="236" t="s">
        <v>361</v>
      </c>
      <c r="G185" s="236"/>
      <c r="H185" s="236"/>
      <c r="I185" s="236"/>
      <c r="J185" s="164" t="s">
        <v>240</v>
      </c>
      <c r="K185" s="165">
        <v>1</v>
      </c>
      <c r="L185" s="237">
        <v>1186.3853006879399</v>
      </c>
      <c r="M185" s="237"/>
      <c r="N185" s="238">
        <f t="shared" si="15"/>
        <v>1186.3900000000001</v>
      </c>
      <c r="O185" s="235"/>
      <c r="P185" s="235"/>
      <c r="Q185" s="235"/>
      <c r="R185" s="129"/>
      <c r="T185" s="159" t="s">
        <v>5</v>
      </c>
      <c r="U185" s="42" t="s">
        <v>43</v>
      </c>
      <c r="V185" s="34"/>
      <c r="W185" s="160">
        <f t="shared" si="16"/>
        <v>0</v>
      </c>
      <c r="X185" s="160">
        <v>1.3999999999999999E-4</v>
      </c>
      <c r="Y185" s="160">
        <f t="shared" si="17"/>
        <v>1.3999999999999999E-4</v>
      </c>
      <c r="Z185" s="160">
        <v>0</v>
      </c>
      <c r="AA185" s="161">
        <f t="shared" si="18"/>
        <v>0</v>
      </c>
      <c r="AR185" s="18" t="s">
        <v>169</v>
      </c>
      <c r="AT185" s="18" t="s">
        <v>165</v>
      </c>
      <c r="AU185" s="18" t="s">
        <v>102</v>
      </c>
      <c r="AY185" s="18" t="s">
        <v>146</v>
      </c>
      <c r="BE185" s="100">
        <f t="shared" si="19"/>
        <v>1186.3900000000001</v>
      </c>
      <c r="BF185" s="100">
        <f t="shared" si="20"/>
        <v>0</v>
      </c>
      <c r="BG185" s="100">
        <f t="shared" si="21"/>
        <v>0</v>
      </c>
      <c r="BH185" s="100">
        <f t="shared" si="22"/>
        <v>0</v>
      </c>
      <c r="BI185" s="100">
        <f t="shared" si="23"/>
        <v>0</v>
      </c>
      <c r="BJ185" s="18" t="s">
        <v>86</v>
      </c>
      <c r="BK185" s="100">
        <f t="shared" si="24"/>
        <v>1186.3900000000001</v>
      </c>
      <c r="BL185" s="18" t="s">
        <v>151</v>
      </c>
      <c r="BM185" s="18" t="s">
        <v>362</v>
      </c>
    </row>
    <row r="186" spans="2:65" s="1" customFormat="1" ht="25.5" customHeight="1">
      <c r="B186" s="126"/>
      <c r="C186" s="162" t="s">
        <v>363</v>
      </c>
      <c r="D186" s="162" t="s">
        <v>165</v>
      </c>
      <c r="E186" s="163" t="s">
        <v>364</v>
      </c>
      <c r="F186" s="236" t="s">
        <v>365</v>
      </c>
      <c r="G186" s="236"/>
      <c r="H186" s="236"/>
      <c r="I186" s="236"/>
      <c r="J186" s="164" t="s">
        <v>240</v>
      </c>
      <c r="K186" s="165">
        <v>1</v>
      </c>
      <c r="L186" s="237">
        <v>1744.09438547167</v>
      </c>
      <c r="M186" s="237"/>
      <c r="N186" s="238">
        <f t="shared" si="15"/>
        <v>1744.09</v>
      </c>
      <c r="O186" s="235"/>
      <c r="P186" s="235"/>
      <c r="Q186" s="235"/>
      <c r="R186" s="129"/>
      <c r="T186" s="159" t="s">
        <v>5</v>
      </c>
      <c r="U186" s="42" t="s">
        <v>43</v>
      </c>
      <c r="V186" s="34"/>
      <c r="W186" s="160">
        <f t="shared" si="16"/>
        <v>0</v>
      </c>
      <c r="X186" s="160">
        <v>3.5000000000000001E-3</v>
      </c>
      <c r="Y186" s="160">
        <f t="shared" si="17"/>
        <v>3.5000000000000001E-3</v>
      </c>
      <c r="Z186" s="160">
        <v>0</v>
      </c>
      <c r="AA186" s="161">
        <f t="shared" si="18"/>
        <v>0</v>
      </c>
      <c r="AR186" s="18" t="s">
        <v>169</v>
      </c>
      <c r="AT186" s="18" t="s">
        <v>165</v>
      </c>
      <c r="AU186" s="18" t="s">
        <v>102</v>
      </c>
      <c r="AY186" s="18" t="s">
        <v>146</v>
      </c>
      <c r="BE186" s="100">
        <f t="shared" si="19"/>
        <v>1744.09</v>
      </c>
      <c r="BF186" s="100">
        <f t="shared" si="20"/>
        <v>0</v>
      </c>
      <c r="BG186" s="100">
        <f t="shared" si="21"/>
        <v>0</v>
      </c>
      <c r="BH186" s="100">
        <f t="shared" si="22"/>
        <v>0</v>
      </c>
      <c r="BI186" s="100">
        <f t="shared" si="23"/>
        <v>0</v>
      </c>
      <c r="BJ186" s="18" t="s">
        <v>86</v>
      </c>
      <c r="BK186" s="100">
        <f t="shared" si="24"/>
        <v>1744.09</v>
      </c>
      <c r="BL186" s="18" t="s">
        <v>151</v>
      </c>
      <c r="BM186" s="18" t="s">
        <v>366</v>
      </c>
    </row>
    <row r="187" spans="2:65" s="1" customFormat="1" ht="16.5" customHeight="1">
      <c r="B187" s="126"/>
      <c r="C187" s="162" t="s">
        <v>367</v>
      </c>
      <c r="D187" s="162" t="s">
        <v>165</v>
      </c>
      <c r="E187" s="163" t="s">
        <v>368</v>
      </c>
      <c r="F187" s="236" t="s">
        <v>369</v>
      </c>
      <c r="G187" s="236"/>
      <c r="H187" s="236"/>
      <c r="I187" s="236"/>
      <c r="J187" s="164" t="s">
        <v>240</v>
      </c>
      <c r="K187" s="165">
        <v>1</v>
      </c>
      <c r="L187" s="237">
        <v>766.75356884513201</v>
      </c>
      <c r="M187" s="237"/>
      <c r="N187" s="238">
        <f t="shared" ref="N187:N203" si="25">ROUND(L187*K187,2)</f>
        <v>766.75</v>
      </c>
      <c r="O187" s="235"/>
      <c r="P187" s="235"/>
      <c r="Q187" s="235"/>
      <c r="R187" s="129"/>
      <c r="T187" s="159" t="s">
        <v>5</v>
      </c>
      <c r="U187" s="42" t="s">
        <v>43</v>
      </c>
      <c r="V187" s="34"/>
      <c r="W187" s="160">
        <f t="shared" ref="W187:W203" si="26">V187*K187</f>
        <v>0</v>
      </c>
      <c r="X187" s="160">
        <v>7.3000000000000001E-3</v>
      </c>
      <c r="Y187" s="160">
        <f t="shared" ref="Y187:Y203" si="27">X187*K187</f>
        <v>7.3000000000000001E-3</v>
      </c>
      <c r="Z187" s="160">
        <v>0</v>
      </c>
      <c r="AA187" s="161">
        <f t="shared" ref="AA187:AA203" si="28">Z187*K187</f>
        <v>0</v>
      </c>
      <c r="AR187" s="18" t="s">
        <v>169</v>
      </c>
      <c r="AT187" s="18" t="s">
        <v>165</v>
      </c>
      <c r="AU187" s="18" t="s">
        <v>102</v>
      </c>
      <c r="AY187" s="18" t="s">
        <v>146</v>
      </c>
      <c r="BE187" s="100">
        <f t="shared" ref="BE187:BE203" si="29">IF(U187="základní",N187,0)</f>
        <v>766.75</v>
      </c>
      <c r="BF187" s="100">
        <f t="shared" ref="BF187:BF203" si="30">IF(U187="snížená",N187,0)</f>
        <v>0</v>
      </c>
      <c r="BG187" s="100">
        <f t="shared" ref="BG187:BG203" si="31">IF(U187="zákl. přenesená",N187,0)</f>
        <v>0</v>
      </c>
      <c r="BH187" s="100">
        <f t="shared" ref="BH187:BH203" si="32">IF(U187="sníž. přenesená",N187,0)</f>
        <v>0</v>
      </c>
      <c r="BI187" s="100">
        <f t="shared" ref="BI187:BI203" si="33">IF(U187="nulová",N187,0)</f>
        <v>0</v>
      </c>
      <c r="BJ187" s="18" t="s">
        <v>86</v>
      </c>
      <c r="BK187" s="100">
        <f t="shared" ref="BK187:BK203" si="34">ROUND(L187*K187,2)</f>
        <v>766.75</v>
      </c>
      <c r="BL187" s="18" t="s">
        <v>151</v>
      </c>
      <c r="BM187" s="18" t="s">
        <v>370</v>
      </c>
    </row>
    <row r="188" spans="2:65" s="1" customFormat="1" ht="25.5" customHeight="1">
      <c r="B188" s="126"/>
      <c r="C188" s="155" t="s">
        <v>371</v>
      </c>
      <c r="D188" s="155" t="s">
        <v>147</v>
      </c>
      <c r="E188" s="156" t="s">
        <v>372</v>
      </c>
      <c r="F188" s="234" t="s">
        <v>373</v>
      </c>
      <c r="G188" s="234"/>
      <c r="H188" s="234"/>
      <c r="I188" s="234"/>
      <c r="J188" s="157" t="s">
        <v>240</v>
      </c>
      <c r="K188" s="158">
        <v>3</v>
      </c>
      <c r="L188" s="220">
        <v>759.81113210508602</v>
      </c>
      <c r="M188" s="220"/>
      <c r="N188" s="235">
        <f t="shared" si="25"/>
        <v>2279.4299999999998</v>
      </c>
      <c r="O188" s="235"/>
      <c r="P188" s="235"/>
      <c r="Q188" s="235"/>
      <c r="R188" s="129"/>
      <c r="T188" s="159" t="s">
        <v>5</v>
      </c>
      <c r="U188" s="42" t="s">
        <v>43</v>
      </c>
      <c r="V188" s="34"/>
      <c r="W188" s="160">
        <f t="shared" si="26"/>
        <v>0</v>
      </c>
      <c r="X188" s="160">
        <v>8.0000000000000004E-4</v>
      </c>
      <c r="Y188" s="160">
        <f t="shared" si="27"/>
        <v>2.4000000000000002E-3</v>
      </c>
      <c r="Z188" s="160">
        <v>0</v>
      </c>
      <c r="AA188" s="161">
        <f t="shared" si="28"/>
        <v>0</v>
      </c>
      <c r="AR188" s="18" t="s">
        <v>151</v>
      </c>
      <c r="AT188" s="18" t="s">
        <v>147</v>
      </c>
      <c r="AU188" s="18" t="s">
        <v>102</v>
      </c>
      <c r="AY188" s="18" t="s">
        <v>146</v>
      </c>
      <c r="BE188" s="100">
        <f t="shared" si="29"/>
        <v>2279.4299999999998</v>
      </c>
      <c r="BF188" s="100">
        <f t="shared" si="30"/>
        <v>0</v>
      </c>
      <c r="BG188" s="100">
        <f t="shared" si="31"/>
        <v>0</v>
      </c>
      <c r="BH188" s="100">
        <f t="shared" si="32"/>
        <v>0</v>
      </c>
      <c r="BI188" s="100">
        <f t="shared" si="33"/>
        <v>0</v>
      </c>
      <c r="BJ188" s="18" t="s">
        <v>86</v>
      </c>
      <c r="BK188" s="100">
        <f t="shared" si="34"/>
        <v>2279.4299999999998</v>
      </c>
      <c r="BL188" s="18" t="s">
        <v>151</v>
      </c>
      <c r="BM188" s="18" t="s">
        <v>374</v>
      </c>
    </row>
    <row r="189" spans="2:65" s="1" customFormat="1" ht="25.5" customHeight="1">
      <c r="B189" s="126"/>
      <c r="C189" s="162" t="s">
        <v>375</v>
      </c>
      <c r="D189" s="162" t="s">
        <v>165</v>
      </c>
      <c r="E189" s="163" t="s">
        <v>376</v>
      </c>
      <c r="F189" s="236" t="s">
        <v>377</v>
      </c>
      <c r="G189" s="236"/>
      <c r="H189" s="236"/>
      <c r="I189" s="236"/>
      <c r="J189" s="164" t="s">
        <v>240</v>
      </c>
      <c r="K189" s="165">
        <v>3</v>
      </c>
      <c r="L189" s="237">
        <v>7103.6555487875503</v>
      </c>
      <c r="M189" s="237"/>
      <c r="N189" s="238">
        <f t="shared" si="25"/>
        <v>21310.97</v>
      </c>
      <c r="O189" s="235"/>
      <c r="P189" s="235"/>
      <c r="Q189" s="235"/>
      <c r="R189" s="129"/>
      <c r="T189" s="159" t="s">
        <v>5</v>
      </c>
      <c r="U189" s="42" t="s">
        <v>43</v>
      </c>
      <c r="V189" s="34"/>
      <c r="W189" s="160">
        <f t="shared" si="26"/>
        <v>0</v>
      </c>
      <c r="X189" s="160">
        <v>1.847E-2</v>
      </c>
      <c r="Y189" s="160">
        <f t="shared" si="27"/>
        <v>5.5410000000000001E-2</v>
      </c>
      <c r="Z189" s="160">
        <v>0</v>
      </c>
      <c r="AA189" s="161">
        <f t="shared" si="28"/>
        <v>0</v>
      </c>
      <c r="AR189" s="18" t="s">
        <v>169</v>
      </c>
      <c r="AT189" s="18" t="s">
        <v>165</v>
      </c>
      <c r="AU189" s="18" t="s">
        <v>102</v>
      </c>
      <c r="AY189" s="18" t="s">
        <v>146</v>
      </c>
      <c r="BE189" s="100">
        <f t="shared" si="29"/>
        <v>21310.97</v>
      </c>
      <c r="BF189" s="100">
        <f t="shared" si="30"/>
        <v>0</v>
      </c>
      <c r="BG189" s="100">
        <f t="shared" si="31"/>
        <v>0</v>
      </c>
      <c r="BH189" s="100">
        <f t="shared" si="32"/>
        <v>0</v>
      </c>
      <c r="BI189" s="100">
        <f t="shared" si="33"/>
        <v>0</v>
      </c>
      <c r="BJ189" s="18" t="s">
        <v>86</v>
      </c>
      <c r="BK189" s="100">
        <f t="shared" si="34"/>
        <v>21310.97</v>
      </c>
      <c r="BL189" s="18" t="s">
        <v>151</v>
      </c>
      <c r="BM189" s="18" t="s">
        <v>378</v>
      </c>
    </row>
    <row r="190" spans="2:65" s="1" customFormat="1" ht="16.5" customHeight="1">
      <c r="B190" s="126"/>
      <c r="C190" s="162" t="s">
        <v>379</v>
      </c>
      <c r="D190" s="162" t="s">
        <v>165</v>
      </c>
      <c r="E190" s="163" t="s">
        <v>380</v>
      </c>
      <c r="F190" s="236" t="s">
        <v>381</v>
      </c>
      <c r="G190" s="236"/>
      <c r="H190" s="236"/>
      <c r="I190" s="236"/>
      <c r="J190" s="164" t="s">
        <v>240</v>
      </c>
      <c r="K190" s="165">
        <v>4</v>
      </c>
      <c r="L190" s="237">
        <v>203.644811041363</v>
      </c>
      <c r="M190" s="237"/>
      <c r="N190" s="238">
        <f t="shared" si="25"/>
        <v>814.58</v>
      </c>
      <c r="O190" s="235"/>
      <c r="P190" s="235"/>
      <c r="Q190" s="235"/>
      <c r="R190" s="129"/>
      <c r="T190" s="159" t="s">
        <v>5</v>
      </c>
      <c r="U190" s="42" t="s">
        <v>43</v>
      </c>
      <c r="V190" s="34"/>
      <c r="W190" s="160">
        <f t="shared" si="26"/>
        <v>0</v>
      </c>
      <c r="X190" s="160">
        <v>3.2000000000000002E-3</v>
      </c>
      <c r="Y190" s="160">
        <f t="shared" si="27"/>
        <v>1.2800000000000001E-2</v>
      </c>
      <c r="Z190" s="160">
        <v>0</v>
      </c>
      <c r="AA190" s="161">
        <f t="shared" si="28"/>
        <v>0</v>
      </c>
      <c r="AR190" s="18" t="s">
        <v>169</v>
      </c>
      <c r="AT190" s="18" t="s">
        <v>165</v>
      </c>
      <c r="AU190" s="18" t="s">
        <v>102</v>
      </c>
      <c r="AY190" s="18" t="s">
        <v>146</v>
      </c>
      <c r="BE190" s="100">
        <f t="shared" si="29"/>
        <v>814.58</v>
      </c>
      <c r="BF190" s="100">
        <f t="shared" si="30"/>
        <v>0</v>
      </c>
      <c r="BG190" s="100">
        <f t="shared" si="31"/>
        <v>0</v>
      </c>
      <c r="BH190" s="100">
        <f t="shared" si="32"/>
        <v>0</v>
      </c>
      <c r="BI190" s="100">
        <f t="shared" si="33"/>
        <v>0</v>
      </c>
      <c r="BJ190" s="18" t="s">
        <v>86</v>
      </c>
      <c r="BK190" s="100">
        <f t="shared" si="34"/>
        <v>814.58</v>
      </c>
      <c r="BL190" s="18" t="s">
        <v>151</v>
      </c>
      <c r="BM190" s="18" t="s">
        <v>382</v>
      </c>
    </row>
    <row r="191" spans="2:65" s="1" customFormat="1" ht="25.5" customHeight="1">
      <c r="B191" s="126"/>
      <c r="C191" s="162" t="s">
        <v>383</v>
      </c>
      <c r="D191" s="162" t="s">
        <v>165</v>
      </c>
      <c r="E191" s="163" t="s">
        <v>384</v>
      </c>
      <c r="F191" s="236" t="s">
        <v>385</v>
      </c>
      <c r="G191" s="236"/>
      <c r="H191" s="236"/>
      <c r="I191" s="236"/>
      <c r="J191" s="164" t="s">
        <v>273</v>
      </c>
      <c r="K191" s="165">
        <v>3</v>
      </c>
      <c r="L191" s="237">
        <v>1744.09438547167</v>
      </c>
      <c r="M191" s="237"/>
      <c r="N191" s="238">
        <f t="shared" si="25"/>
        <v>5232.28</v>
      </c>
      <c r="O191" s="235"/>
      <c r="P191" s="235"/>
      <c r="Q191" s="235"/>
      <c r="R191" s="129"/>
      <c r="T191" s="159" t="s">
        <v>5</v>
      </c>
      <c r="U191" s="42" t="s">
        <v>43</v>
      </c>
      <c r="V191" s="34"/>
      <c r="W191" s="160">
        <f t="shared" si="26"/>
        <v>0</v>
      </c>
      <c r="X191" s="160">
        <v>6.5399999999999998E-3</v>
      </c>
      <c r="Y191" s="160">
        <f t="shared" si="27"/>
        <v>1.9619999999999999E-2</v>
      </c>
      <c r="Z191" s="160">
        <v>0</v>
      </c>
      <c r="AA191" s="161">
        <f t="shared" si="28"/>
        <v>0</v>
      </c>
      <c r="AR191" s="18" t="s">
        <v>169</v>
      </c>
      <c r="AT191" s="18" t="s">
        <v>165</v>
      </c>
      <c r="AU191" s="18" t="s">
        <v>102</v>
      </c>
      <c r="AY191" s="18" t="s">
        <v>146</v>
      </c>
      <c r="BE191" s="100">
        <f t="shared" si="29"/>
        <v>5232.28</v>
      </c>
      <c r="BF191" s="100">
        <f t="shared" si="30"/>
        <v>0</v>
      </c>
      <c r="BG191" s="100">
        <f t="shared" si="31"/>
        <v>0</v>
      </c>
      <c r="BH191" s="100">
        <f t="shared" si="32"/>
        <v>0</v>
      </c>
      <c r="BI191" s="100">
        <f t="shared" si="33"/>
        <v>0</v>
      </c>
      <c r="BJ191" s="18" t="s">
        <v>86</v>
      </c>
      <c r="BK191" s="100">
        <f t="shared" si="34"/>
        <v>5232.28</v>
      </c>
      <c r="BL191" s="18" t="s">
        <v>151</v>
      </c>
      <c r="BM191" s="18" t="s">
        <v>386</v>
      </c>
    </row>
    <row r="192" spans="2:65" s="1" customFormat="1" ht="16.5" customHeight="1">
      <c r="B192" s="126"/>
      <c r="C192" s="162" t="s">
        <v>387</v>
      </c>
      <c r="D192" s="162" t="s">
        <v>165</v>
      </c>
      <c r="E192" s="163" t="s">
        <v>388</v>
      </c>
      <c r="F192" s="236" t="s">
        <v>389</v>
      </c>
      <c r="G192" s="236"/>
      <c r="H192" s="236"/>
      <c r="I192" s="236"/>
      <c r="J192" s="164" t="s">
        <v>240</v>
      </c>
      <c r="K192" s="165">
        <v>1</v>
      </c>
      <c r="L192" s="237">
        <v>2001.7359267134</v>
      </c>
      <c r="M192" s="237"/>
      <c r="N192" s="238">
        <f t="shared" si="25"/>
        <v>2001.74</v>
      </c>
      <c r="O192" s="235"/>
      <c r="P192" s="235"/>
      <c r="Q192" s="235"/>
      <c r="R192" s="129"/>
      <c r="T192" s="159" t="s">
        <v>5</v>
      </c>
      <c r="U192" s="42" t="s">
        <v>43</v>
      </c>
      <c r="V192" s="34"/>
      <c r="W192" s="160">
        <f t="shared" si="26"/>
        <v>0</v>
      </c>
      <c r="X192" s="160">
        <v>2.9499999999999998E-2</v>
      </c>
      <c r="Y192" s="160">
        <f t="shared" si="27"/>
        <v>2.9499999999999998E-2</v>
      </c>
      <c r="Z192" s="160">
        <v>0</v>
      </c>
      <c r="AA192" s="161">
        <f t="shared" si="28"/>
        <v>0</v>
      </c>
      <c r="AR192" s="18" t="s">
        <v>169</v>
      </c>
      <c r="AT192" s="18" t="s">
        <v>165</v>
      </c>
      <c r="AU192" s="18" t="s">
        <v>102</v>
      </c>
      <c r="AY192" s="18" t="s">
        <v>146</v>
      </c>
      <c r="BE192" s="100">
        <f t="shared" si="29"/>
        <v>2001.74</v>
      </c>
      <c r="BF192" s="100">
        <f t="shared" si="30"/>
        <v>0</v>
      </c>
      <c r="BG192" s="100">
        <f t="shared" si="31"/>
        <v>0</v>
      </c>
      <c r="BH192" s="100">
        <f t="shared" si="32"/>
        <v>0</v>
      </c>
      <c r="BI192" s="100">
        <f t="shared" si="33"/>
        <v>0</v>
      </c>
      <c r="BJ192" s="18" t="s">
        <v>86</v>
      </c>
      <c r="BK192" s="100">
        <f t="shared" si="34"/>
        <v>2001.74</v>
      </c>
      <c r="BL192" s="18" t="s">
        <v>151</v>
      </c>
      <c r="BM192" s="18" t="s">
        <v>390</v>
      </c>
    </row>
    <row r="193" spans="2:65" s="1" customFormat="1" ht="16.5" customHeight="1">
      <c r="B193" s="126"/>
      <c r="C193" s="162" t="s">
        <v>391</v>
      </c>
      <c r="D193" s="162" t="s">
        <v>165</v>
      </c>
      <c r="E193" s="163" t="s">
        <v>392</v>
      </c>
      <c r="F193" s="236" t="s">
        <v>393</v>
      </c>
      <c r="G193" s="236"/>
      <c r="H193" s="236"/>
      <c r="I193" s="236"/>
      <c r="J193" s="164" t="s">
        <v>240</v>
      </c>
      <c r="K193" s="165">
        <v>1</v>
      </c>
      <c r="L193" s="237">
        <v>766.75356884513201</v>
      </c>
      <c r="M193" s="237"/>
      <c r="N193" s="238">
        <f t="shared" si="25"/>
        <v>766.75</v>
      </c>
      <c r="O193" s="235"/>
      <c r="P193" s="235"/>
      <c r="Q193" s="235"/>
      <c r="R193" s="129"/>
      <c r="T193" s="159" t="s">
        <v>5</v>
      </c>
      <c r="U193" s="42" t="s">
        <v>43</v>
      </c>
      <c r="V193" s="34"/>
      <c r="W193" s="160">
        <f t="shared" si="26"/>
        <v>0</v>
      </c>
      <c r="X193" s="160">
        <v>1.3299999999999999E-2</v>
      </c>
      <c r="Y193" s="160">
        <f t="shared" si="27"/>
        <v>1.3299999999999999E-2</v>
      </c>
      <c r="Z193" s="160">
        <v>0</v>
      </c>
      <c r="AA193" s="161">
        <f t="shared" si="28"/>
        <v>0</v>
      </c>
      <c r="AR193" s="18" t="s">
        <v>169</v>
      </c>
      <c r="AT193" s="18" t="s">
        <v>165</v>
      </c>
      <c r="AU193" s="18" t="s">
        <v>102</v>
      </c>
      <c r="AY193" s="18" t="s">
        <v>146</v>
      </c>
      <c r="BE193" s="100">
        <f t="shared" si="29"/>
        <v>766.75</v>
      </c>
      <c r="BF193" s="100">
        <f t="shared" si="30"/>
        <v>0</v>
      </c>
      <c r="BG193" s="100">
        <f t="shared" si="31"/>
        <v>0</v>
      </c>
      <c r="BH193" s="100">
        <f t="shared" si="32"/>
        <v>0</v>
      </c>
      <c r="BI193" s="100">
        <f t="shared" si="33"/>
        <v>0</v>
      </c>
      <c r="BJ193" s="18" t="s">
        <v>86</v>
      </c>
      <c r="BK193" s="100">
        <f t="shared" si="34"/>
        <v>766.75</v>
      </c>
      <c r="BL193" s="18" t="s">
        <v>151</v>
      </c>
      <c r="BM193" s="18" t="s">
        <v>394</v>
      </c>
    </row>
    <row r="194" spans="2:65" s="1" customFormat="1" ht="16.5" customHeight="1">
      <c r="B194" s="126"/>
      <c r="C194" s="162" t="s">
        <v>395</v>
      </c>
      <c r="D194" s="162" t="s">
        <v>165</v>
      </c>
      <c r="E194" s="163" t="s">
        <v>396</v>
      </c>
      <c r="F194" s="236" t="s">
        <v>397</v>
      </c>
      <c r="G194" s="236"/>
      <c r="H194" s="236"/>
      <c r="I194" s="236"/>
      <c r="J194" s="164" t="s">
        <v>273</v>
      </c>
      <c r="K194" s="165">
        <v>2</v>
      </c>
      <c r="L194" s="237">
        <v>1206.44122904808</v>
      </c>
      <c r="M194" s="237"/>
      <c r="N194" s="238">
        <f t="shared" si="25"/>
        <v>2412.88</v>
      </c>
      <c r="O194" s="235"/>
      <c r="P194" s="235"/>
      <c r="Q194" s="235"/>
      <c r="R194" s="129"/>
      <c r="T194" s="159" t="s">
        <v>5</v>
      </c>
      <c r="U194" s="42" t="s">
        <v>43</v>
      </c>
      <c r="V194" s="34"/>
      <c r="W194" s="160">
        <f t="shared" si="26"/>
        <v>0</v>
      </c>
      <c r="X194" s="160">
        <v>2.8999999999999998E-3</v>
      </c>
      <c r="Y194" s="160">
        <f t="shared" si="27"/>
        <v>5.7999999999999996E-3</v>
      </c>
      <c r="Z194" s="160">
        <v>0</v>
      </c>
      <c r="AA194" s="161">
        <f t="shared" si="28"/>
        <v>0</v>
      </c>
      <c r="AR194" s="18" t="s">
        <v>169</v>
      </c>
      <c r="AT194" s="18" t="s">
        <v>165</v>
      </c>
      <c r="AU194" s="18" t="s">
        <v>102</v>
      </c>
      <c r="AY194" s="18" t="s">
        <v>146</v>
      </c>
      <c r="BE194" s="100">
        <f t="shared" si="29"/>
        <v>2412.88</v>
      </c>
      <c r="BF194" s="100">
        <f t="shared" si="30"/>
        <v>0</v>
      </c>
      <c r="BG194" s="100">
        <f t="shared" si="31"/>
        <v>0</v>
      </c>
      <c r="BH194" s="100">
        <f t="shared" si="32"/>
        <v>0</v>
      </c>
      <c r="BI194" s="100">
        <f t="shared" si="33"/>
        <v>0</v>
      </c>
      <c r="BJ194" s="18" t="s">
        <v>86</v>
      </c>
      <c r="BK194" s="100">
        <f t="shared" si="34"/>
        <v>2412.88</v>
      </c>
      <c r="BL194" s="18" t="s">
        <v>151</v>
      </c>
      <c r="BM194" s="18" t="s">
        <v>398</v>
      </c>
    </row>
    <row r="195" spans="2:65" s="1" customFormat="1" ht="16.5" customHeight="1">
      <c r="B195" s="126"/>
      <c r="C195" s="155" t="s">
        <v>399</v>
      </c>
      <c r="D195" s="155" t="s">
        <v>147</v>
      </c>
      <c r="E195" s="156" t="s">
        <v>400</v>
      </c>
      <c r="F195" s="234" t="s">
        <v>401</v>
      </c>
      <c r="G195" s="234"/>
      <c r="H195" s="234"/>
      <c r="I195" s="234"/>
      <c r="J195" s="157" t="s">
        <v>240</v>
      </c>
      <c r="K195" s="158">
        <v>1</v>
      </c>
      <c r="L195" s="220">
        <v>655.67458100438898</v>
      </c>
      <c r="M195" s="220"/>
      <c r="N195" s="235">
        <f t="shared" si="25"/>
        <v>655.67</v>
      </c>
      <c r="O195" s="235"/>
      <c r="P195" s="235"/>
      <c r="Q195" s="235"/>
      <c r="R195" s="129"/>
      <c r="T195" s="159" t="s">
        <v>5</v>
      </c>
      <c r="U195" s="42" t="s">
        <v>43</v>
      </c>
      <c r="V195" s="34"/>
      <c r="W195" s="160">
        <f t="shared" si="26"/>
        <v>0</v>
      </c>
      <c r="X195" s="160">
        <v>3.4000000000000002E-4</v>
      </c>
      <c r="Y195" s="160">
        <f t="shared" si="27"/>
        <v>3.4000000000000002E-4</v>
      </c>
      <c r="Z195" s="160">
        <v>0</v>
      </c>
      <c r="AA195" s="161">
        <f t="shared" si="28"/>
        <v>0</v>
      </c>
      <c r="AR195" s="18" t="s">
        <v>151</v>
      </c>
      <c r="AT195" s="18" t="s">
        <v>147</v>
      </c>
      <c r="AU195" s="18" t="s">
        <v>102</v>
      </c>
      <c r="AY195" s="18" t="s">
        <v>146</v>
      </c>
      <c r="BE195" s="100">
        <f t="shared" si="29"/>
        <v>655.67</v>
      </c>
      <c r="BF195" s="100">
        <f t="shared" si="30"/>
        <v>0</v>
      </c>
      <c r="BG195" s="100">
        <f t="shared" si="31"/>
        <v>0</v>
      </c>
      <c r="BH195" s="100">
        <f t="shared" si="32"/>
        <v>0</v>
      </c>
      <c r="BI195" s="100">
        <f t="shared" si="33"/>
        <v>0</v>
      </c>
      <c r="BJ195" s="18" t="s">
        <v>86</v>
      </c>
      <c r="BK195" s="100">
        <f t="shared" si="34"/>
        <v>655.67</v>
      </c>
      <c r="BL195" s="18" t="s">
        <v>151</v>
      </c>
      <c r="BM195" s="18" t="s">
        <v>402</v>
      </c>
    </row>
    <row r="196" spans="2:65" s="1" customFormat="1" ht="25.5" customHeight="1">
      <c r="B196" s="126"/>
      <c r="C196" s="162" t="s">
        <v>403</v>
      </c>
      <c r="D196" s="162" t="s">
        <v>165</v>
      </c>
      <c r="E196" s="163" t="s">
        <v>404</v>
      </c>
      <c r="F196" s="236" t="s">
        <v>405</v>
      </c>
      <c r="G196" s="236"/>
      <c r="H196" s="236"/>
      <c r="I196" s="236"/>
      <c r="J196" s="164" t="s">
        <v>240</v>
      </c>
      <c r="K196" s="165">
        <v>1</v>
      </c>
      <c r="L196" s="237">
        <v>35716.522881959099</v>
      </c>
      <c r="M196" s="237"/>
      <c r="N196" s="238">
        <f t="shared" si="25"/>
        <v>35716.519999999997</v>
      </c>
      <c r="O196" s="235"/>
      <c r="P196" s="235"/>
      <c r="Q196" s="235"/>
      <c r="R196" s="129"/>
      <c r="T196" s="159" t="s">
        <v>5</v>
      </c>
      <c r="U196" s="42" t="s">
        <v>43</v>
      </c>
      <c r="V196" s="34"/>
      <c r="W196" s="160">
        <f t="shared" si="26"/>
        <v>0</v>
      </c>
      <c r="X196" s="160">
        <v>7.2999999999999995E-2</v>
      </c>
      <c r="Y196" s="160">
        <f t="shared" si="27"/>
        <v>7.2999999999999995E-2</v>
      </c>
      <c r="Z196" s="160">
        <v>0</v>
      </c>
      <c r="AA196" s="161">
        <f t="shared" si="28"/>
        <v>0</v>
      </c>
      <c r="AR196" s="18" t="s">
        <v>169</v>
      </c>
      <c r="AT196" s="18" t="s">
        <v>165</v>
      </c>
      <c r="AU196" s="18" t="s">
        <v>102</v>
      </c>
      <c r="AY196" s="18" t="s">
        <v>146</v>
      </c>
      <c r="BE196" s="100">
        <f t="shared" si="29"/>
        <v>35716.519999999997</v>
      </c>
      <c r="BF196" s="100">
        <f t="shared" si="30"/>
        <v>0</v>
      </c>
      <c r="BG196" s="100">
        <f t="shared" si="31"/>
        <v>0</v>
      </c>
      <c r="BH196" s="100">
        <f t="shared" si="32"/>
        <v>0</v>
      </c>
      <c r="BI196" s="100">
        <f t="shared" si="33"/>
        <v>0</v>
      </c>
      <c r="BJ196" s="18" t="s">
        <v>86</v>
      </c>
      <c r="BK196" s="100">
        <f t="shared" si="34"/>
        <v>35716.519999999997</v>
      </c>
      <c r="BL196" s="18" t="s">
        <v>151</v>
      </c>
      <c r="BM196" s="18" t="s">
        <v>406</v>
      </c>
    </row>
    <row r="197" spans="2:65" s="1" customFormat="1" ht="16.5" customHeight="1">
      <c r="B197" s="126"/>
      <c r="C197" s="155" t="s">
        <v>407</v>
      </c>
      <c r="D197" s="155" t="s">
        <v>147</v>
      </c>
      <c r="E197" s="156" t="s">
        <v>408</v>
      </c>
      <c r="F197" s="234" t="s">
        <v>409</v>
      </c>
      <c r="G197" s="234"/>
      <c r="H197" s="234"/>
      <c r="I197" s="234"/>
      <c r="J197" s="157" t="s">
        <v>168</v>
      </c>
      <c r="K197" s="158">
        <v>278.39999999999998</v>
      </c>
      <c r="L197" s="220">
        <v>16.970400920113601</v>
      </c>
      <c r="M197" s="220"/>
      <c r="N197" s="235">
        <f t="shared" si="25"/>
        <v>4724.5600000000004</v>
      </c>
      <c r="O197" s="235"/>
      <c r="P197" s="235"/>
      <c r="Q197" s="235"/>
      <c r="R197" s="129"/>
      <c r="T197" s="159" t="s">
        <v>5</v>
      </c>
      <c r="U197" s="42" t="s">
        <v>43</v>
      </c>
      <c r="V197" s="34"/>
      <c r="W197" s="160">
        <f t="shared" si="26"/>
        <v>0</v>
      </c>
      <c r="X197" s="160">
        <v>0</v>
      </c>
      <c r="Y197" s="160">
        <f t="shared" si="27"/>
        <v>0</v>
      </c>
      <c r="Z197" s="160">
        <v>0</v>
      </c>
      <c r="AA197" s="161">
        <f t="shared" si="28"/>
        <v>0</v>
      </c>
      <c r="AR197" s="18" t="s">
        <v>151</v>
      </c>
      <c r="AT197" s="18" t="s">
        <v>147</v>
      </c>
      <c r="AU197" s="18" t="s">
        <v>102</v>
      </c>
      <c r="AY197" s="18" t="s">
        <v>146</v>
      </c>
      <c r="BE197" s="100">
        <f t="shared" si="29"/>
        <v>4724.5600000000004</v>
      </c>
      <c r="BF197" s="100">
        <f t="shared" si="30"/>
        <v>0</v>
      </c>
      <c r="BG197" s="100">
        <f t="shared" si="31"/>
        <v>0</v>
      </c>
      <c r="BH197" s="100">
        <f t="shared" si="32"/>
        <v>0</v>
      </c>
      <c r="BI197" s="100">
        <f t="shared" si="33"/>
        <v>0</v>
      </c>
      <c r="BJ197" s="18" t="s">
        <v>86</v>
      </c>
      <c r="BK197" s="100">
        <f t="shared" si="34"/>
        <v>4724.5600000000004</v>
      </c>
      <c r="BL197" s="18" t="s">
        <v>151</v>
      </c>
      <c r="BM197" s="18" t="s">
        <v>410</v>
      </c>
    </row>
    <row r="198" spans="2:65" s="1" customFormat="1" ht="25.5" customHeight="1">
      <c r="B198" s="126"/>
      <c r="C198" s="155" t="s">
        <v>411</v>
      </c>
      <c r="D198" s="155" t="s">
        <v>147</v>
      </c>
      <c r="E198" s="156" t="s">
        <v>412</v>
      </c>
      <c r="F198" s="234" t="s">
        <v>413</v>
      </c>
      <c r="G198" s="234"/>
      <c r="H198" s="234"/>
      <c r="I198" s="234"/>
      <c r="J198" s="157" t="s">
        <v>240</v>
      </c>
      <c r="K198" s="158">
        <v>3</v>
      </c>
      <c r="L198" s="220">
        <v>1413.94294938946</v>
      </c>
      <c r="M198" s="220"/>
      <c r="N198" s="235">
        <f t="shared" si="25"/>
        <v>4241.83</v>
      </c>
      <c r="O198" s="235"/>
      <c r="P198" s="235"/>
      <c r="Q198" s="235"/>
      <c r="R198" s="129"/>
      <c r="T198" s="159" t="s">
        <v>5</v>
      </c>
      <c r="U198" s="42" t="s">
        <v>43</v>
      </c>
      <c r="V198" s="34"/>
      <c r="W198" s="160">
        <f t="shared" si="26"/>
        <v>0</v>
      </c>
      <c r="X198" s="160">
        <v>0.46005000000000001</v>
      </c>
      <c r="Y198" s="160">
        <f t="shared" si="27"/>
        <v>1.38015</v>
      </c>
      <c r="Z198" s="160">
        <v>0</v>
      </c>
      <c r="AA198" s="161">
        <f t="shared" si="28"/>
        <v>0</v>
      </c>
      <c r="AR198" s="18" t="s">
        <v>151</v>
      </c>
      <c r="AT198" s="18" t="s">
        <v>147</v>
      </c>
      <c r="AU198" s="18" t="s">
        <v>102</v>
      </c>
      <c r="AY198" s="18" t="s">
        <v>146</v>
      </c>
      <c r="BE198" s="100">
        <f t="shared" si="29"/>
        <v>4241.83</v>
      </c>
      <c r="BF198" s="100">
        <f t="shared" si="30"/>
        <v>0</v>
      </c>
      <c r="BG198" s="100">
        <f t="shared" si="31"/>
        <v>0</v>
      </c>
      <c r="BH198" s="100">
        <f t="shared" si="32"/>
        <v>0</v>
      </c>
      <c r="BI198" s="100">
        <f t="shared" si="33"/>
        <v>0</v>
      </c>
      <c r="BJ198" s="18" t="s">
        <v>86</v>
      </c>
      <c r="BK198" s="100">
        <f t="shared" si="34"/>
        <v>4241.83</v>
      </c>
      <c r="BL198" s="18" t="s">
        <v>151</v>
      </c>
      <c r="BM198" s="18" t="s">
        <v>414</v>
      </c>
    </row>
    <row r="199" spans="2:65" s="1" customFormat="1" ht="16.5" customHeight="1">
      <c r="B199" s="126"/>
      <c r="C199" s="155" t="s">
        <v>415</v>
      </c>
      <c r="D199" s="155" t="s">
        <v>147</v>
      </c>
      <c r="E199" s="156" t="s">
        <v>416</v>
      </c>
      <c r="F199" s="234" t="s">
        <v>417</v>
      </c>
      <c r="G199" s="234"/>
      <c r="H199" s="234"/>
      <c r="I199" s="234"/>
      <c r="J199" s="157" t="s">
        <v>240</v>
      </c>
      <c r="K199" s="158">
        <v>4</v>
      </c>
      <c r="L199" s="220">
        <v>425.80278672284999</v>
      </c>
      <c r="M199" s="220"/>
      <c r="N199" s="235">
        <f t="shared" si="25"/>
        <v>1703.21</v>
      </c>
      <c r="O199" s="235"/>
      <c r="P199" s="235"/>
      <c r="Q199" s="235"/>
      <c r="R199" s="129"/>
      <c r="T199" s="159" t="s">
        <v>5</v>
      </c>
      <c r="U199" s="42" t="s">
        <v>43</v>
      </c>
      <c r="V199" s="34"/>
      <c r="W199" s="160">
        <f t="shared" si="26"/>
        <v>0</v>
      </c>
      <c r="X199" s="160">
        <v>0.12303</v>
      </c>
      <c r="Y199" s="160">
        <f t="shared" si="27"/>
        <v>0.49212</v>
      </c>
      <c r="Z199" s="160">
        <v>0</v>
      </c>
      <c r="AA199" s="161">
        <f t="shared" si="28"/>
        <v>0</v>
      </c>
      <c r="AR199" s="18" t="s">
        <v>151</v>
      </c>
      <c r="AT199" s="18" t="s">
        <v>147</v>
      </c>
      <c r="AU199" s="18" t="s">
        <v>102</v>
      </c>
      <c r="AY199" s="18" t="s">
        <v>146</v>
      </c>
      <c r="BE199" s="100">
        <f t="shared" si="29"/>
        <v>1703.21</v>
      </c>
      <c r="BF199" s="100">
        <f t="shared" si="30"/>
        <v>0</v>
      </c>
      <c r="BG199" s="100">
        <f t="shared" si="31"/>
        <v>0</v>
      </c>
      <c r="BH199" s="100">
        <f t="shared" si="32"/>
        <v>0</v>
      </c>
      <c r="BI199" s="100">
        <f t="shared" si="33"/>
        <v>0</v>
      </c>
      <c r="BJ199" s="18" t="s">
        <v>86</v>
      </c>
      <c r="BK199" s="100">
        <f t="shared" si="34"/>
        <v>1703.21</v>
      </c>
      <c r="BL199" s="18" t="s">
        <v>151</v>
      </c>
      <c r="BM199" s="18" t="s">
        <v>418</v>
      </c>
    </row>
    <row r="200" spans="2:65" s="1" customFormat="1" ht="25.5" customHeight="1">
      <c r="B200" s="126"/>
      <c r="C200" s="155" t="s">
        <v>419</v>
      </c>
      <c r="D200" s="155" t="s">
        <v>147</v>
      </c>
      <c r="E200" s="156" t="s">
        <v>420</v>
      </c>
      <c r="F200" s="234" t="s">
        <v>421</v>
      </c>
      <c r="G200" s="234"/>
      <c r="H200" s="234"/>
      <c r="I200" s="234"/>
      <c r="J200" s="157" t="s">
        <v>240</v>
      </c>
      <c r="K200" s="158">
        <v>1</v>
      </c>
      <c r="L200" s="220">
        <v>823.83582648551499</v>
      </c>
      <c r="M200" s="220"/>
      <c r="N200" s="235">
        <f t="shared" si="25"/>
        <v>823.84</v>
      </c>
      <c r="O200" s="235"/>
      <c r="P200" s="235"/>
      <c r="Q200" s="235"/>
      <c r="R200" s="129"/>
      <c r="T200" s="159" t="s">
        <v>5</v>
      </c>
      <c r="U200" s="42" t="s">
        <v>43</v>
      </c>
      <c r="V200" s="34"/>
      <c r="W200" s="160">
        <f t="shared" si="26"/>
        <v>0</v>
      </c>
      <c r="X200" s="160">
        <v>0.32906000000000002</v>
      </c>
      <c r="Y200" s="160">
        <f t="shared" si="27"/>
        <v>0.32906000000000002</v>
      </c>
      <c r="Z200" s="160">
        <v>0</v>
      </c>
      <c r="AA200" s="161">
        <f t="shared" si="28"/>
        <v>0</v>
      </c>
      <c r="AR200" s="18" t="s">
        <v>151</v>
      </c>
      <c r="AT200" s="18" t="s">
        <v>147</v>
      </c>
      <c r="AU200" s="18" t="s">
        <v>102</v>
      </c>
      <c r="AY200" s="18" t="s">
        <v>146</v>
      </c>
      <c r="BE200" s="100">
        <f t="shared" si="29"/>
        <v>823.84</v>
      </c>
      <c r="BF200" s="100">
        <f t="shared" si="30"/>
        <v>0</v>
      </c>
      <c r="BG200" s="100">
        <f t="shared" si="31"/>
        <v>0</v>
      </c>
      <c r="BH200" s="100">
        <f t="shared" si="32"/>
        <v>0</v>
      </c>
      <c r="BI200" s="100">
        <f t="shared" si="33"/>
        <v>0</v>
      </c>
      <c r="BJ200" s="18" t="s">
        <v>86</v>
      </c>
      <c r="BK200" s="100">
        <f t="shared" si="34"/>
        <v>823.84</v>
      </c>
      <c r="BL200" s="18" t="s">
        <v>151</v>
      </c>
      <c r="BM200" s="18" t="s">
        <v>422</v>
      </c>
    </row>
    <row r="201" spans="2:65" s="1" customFormat="1" ht="25.5" customHeight="1">
      <c r="B201" s="126"/>
      <c r="C201" s="155" t="s">
        <v>423</v>
      </c>
      <c r="D201" s="155" t="s">
        <v>147</v>
      </c>
      <c r="E201" s="156" t="s">
        <v>424</v>
      </c>
      <c r="F201" s="234" t="s">
        <v>425</v>
      </c>
      <c r="G201" s="234"/>
      <c r="H201" s="234"/>
      <c r="I201" s="234"/>
      <c r="J201" s="157" t="s">
        <v>240</v>
      </c>
      <c r="K201" s="158">
        <v>5</v>
      </c>
      <c r="L201" s="220">
        <v>535.33901084358297</v>
      </c>
      <c r="M201" s="220"/>
      <c r="N201" s="235">
        <f t="shared" si="25"/>
        <v>2676.7</v>
      </c>
      <c r="O201" s="235"/>
      <c r="P201" s="235"/>
      <c r="Q201" s="235"/>
      <c r="R201" s="129"/>
      <c r="T201" s="159" t="s">
        <v>5</v>
      </c>
      <c r="U201" s="42" t="s">
        <v>43</v>
      </c>
      <c r="V201" s="34"/>
      <c r="W201" s="160">
        <f t="shared" si="26"/>
        <v>0</v>
      </c>
      <c r="X201" s="160">
        <v>1.6000000000000001E-4</v>
      </c>
      <c r="Y201" s="160">
        <f t="shared" si="27"/>
        <v>8.0000000000000004E-4</v>
      </c>
      <c r="Z201" s="160">
        <v>0</v>
      </c>
      <c r="AA201" s="161">
        <f t="shared" si="28"/>
        <v>0</v>
      </c>
      <c r="AR201" s="18" t="s">
        <v>151</v>
      </c>
      <c r="AT201" s="18" t="s">
        <v>147</v>
      </c>
      <c r="AU201" s="18" t="s">
        <v>102</v>
      </c>
      <c r="AY201" s="18" t="s">
        <v>146</v>
      </c>
      <c r="BE201" s="100">
        <f t="shared" si="29"/>
        <v>2676.7</v>
      </c>
      <c r="BF201" s="100">
        <f t="shared" si="30"/>
        <v>0</v>
      </c>
      <c r="BG201" s="100">
        <f t="shared" si="31"/>
        <v>0</v>
      </c>
      <c r="BH201" s="100">
        <f t="shared" si="32"/>
        <v>0</v>
      </c>
      <c r="BI201" s="100">
        <f t="shared" si="33"/>
        <v>0</v>
      </c>
      <c r="BJ201" s="18" t="s">
        <v>86</v>
      </c>
      <c r="BK201" s="100">
        <f t="shared" si="34"/>
        <v>2676.7</v>
      </c>
      <c r="BL201" s="18" t="s">
        <v>151</v>
      </c>
      <c r="BM201" s="18" t="s">
        <v>426</v>
      </c>
    </row>
    <row r="202" spans="2:65" s="1" customFormat="1" ht="25.5" customHeight="1">
      <c r="B202" s="126"/>
      <c r="C202" s="155" t="s">
        <v>427</v>
      </c>
      <c r="D202" s="155" t="s">
        <v>147</v>
      </c>
      <c r="E202" s="156" t="s">
        <v>428</v>
      </c>
      <c r="F202" s="234" t="s">
        <v>429</v>
      </c>
      <c r="G202" s="234"/>
      <c r="H202" s="234"/>
      <c r="I202" s="234"/>
      <c r="J202" s="157" t="s">
        <v>168</v>
      </c>
      <c r="K202" s="158">
        <v>295</v>
      </c>
      <c r="L202" s="220">
        <v>30.083892540201401</v>
      </c>
      <c r="M202" s="220"/>
      <c r="N202" s="235">
        <f t="shared" si="25"/>
        <v>8874.75</v>
      </c>
      <c r="O202" s="235"/>
      <c r="P202" s="235"/>
      <c r="Q202" s="235"/>
      <c r="R202" s="129"/>
      <c r="T202" s="159" t="s">
        <v>5</v>
      </c>
      <c r="U202" s="42" t="s">
        <v>43</v>
      </c>
      <c r="V202" s="34"/>
      <c r="W202" s="160">
        <f t="shared" si="26"/>
        <v>0</v>
      </c>
      <c r="X202" s="160">
        <v>1.9000000000000001E-4</v>
      </c>
      <c r="Y202" s="160">
        <f t="shared" si="27"/>
        <v>5.6050000000000003E-2</v>
      </c>
      <c r="Z202" s="160">
        <v>0</v>
      </c>
      <c r="AA202" s="161">
        <f t="shared" si="28"/>
        <v>0</v>
      </c>
      <c r="AR202" s="18" t="s">
        <v>151</v>
      </c>
      <c r="AT202" s="18" t="s">
        <v>147</v>
      </c>
      <c r="AU202" s="18" t="s">
        <v>102</v>
      </c>
      <c r="AY202" s="18" t="s">
        <v>146</v>
      </c>
      <c r="BE202" s="100">
        <f t="shared" si="29"/>
        <v>8874.75</v>
      </c>
      <c r="BF202" s="100">
        <f t="shared" si="30"/>
        <v>0</v>
      </c>
      <c r="BG202" s="100">
        <f t="shared" si="31"/>
        <v>0</v>
      </c>
      <c r="BH202" s="100">
        <f t="shared" si="32"/>
        <v>0</v>
      </c>
      <c r="BI202" s="100">
        <f t="shared" si="33"/>
        <v>0</v>
      </c>
      <c r="BJ202" s="18" t="s">
        <v>86</v>
      </c>
      <c r="BK202" s="100">
        <f t="shared" si="34"/>
        <v>8874.75</v>
      </c>
      <c r="BL202" s="18" t="s">
        <v>151</v>
      </c>
      <c r="BM202" s="18" t="s">
        <v>430</v>
      </c>
    </row>
    <row r="203" spans="2:65" s="1" customFormat="1" ht="25.5" customHeight="1">
      <c r="B203" s="126"/>
      <c r="C203" s="155" t="s">
        <v>431</v>
      </c>
      <c r="D203" s="155" t="s">
        <v>147</v>
      </c>
      <c r="E203" s="156" t="s">
        <v>432</v>
      </c>
      <c r="F203" s="234" t="s">
        <v>433</v>
      </c>
      <c r="G203" s="234"/>
      <c r="H203" s="234"/>
      <c r="I203" s="234"/>
      <c r="J203" s="157" t="s">
        <v>168</v>
      </c>
      <c r="K203" s="158">
        <v>285</v>
      </c>
      <c r="L203" s="220">
        <v>13.1134916200878</v>
      </c>
      <c r="M203" s="220"/>
      <c r="N203" s="235">
        <f t="shared" si="25"/>
        <v>3737.35</v>
      </c>
      <c r="O203" s="235"/>
      <c r="P203" s="235"/>
      <c r="Q203" s="235"/>
      <c r="R203" s="129"/>
      <c r="T203" s="159" t="s">
        <v>5</v>
      </c>
      <c r="U203" s="42" t="s">
        <v>43</v>
      </c>
      <c r="V203" s="34"/>
      <c r="W203" s="160">
        <f t="shared" si="26"/>
        <v>0</v>
      </c>
      <c r="X203" s="160">
        <v>9.0000000000000006E-5</v>
      </c>
      <c r="Y203" s="160">
        <f t="shared" si="27"/>
        <v>2.5650000000000003E-2</v>
      </c>
      <c r="Z203" s="160">
        <v>0</v>
      </c>
      <c r="AA203" s="161">
        <f t="shared" si="28"/>
        <v>0</v>
      </c>
      <c r="AR203" s="18" t="s">
        <v>151</v>
      </c>
      <c r="AT203" s="18" t="s">
        <v>147</v>
      </c>
      <c r="AU203" s="18" t="s">
        <v>102</v>
      </c>
      <c r="AY203" s="18" t="s">
        <v>146</v>
      </c>
      <c r="BE203" s="100">
        <f t="shared" si="29"/>
        <v>3737.35</v>
      </c>
      <c r="BF203" s="100">
        <f t="shared" si="30"/>
        <v>0</v>
      </c>
      <c r="BG203" s="100">
        <f t="shared" si="31"/>
        <v>0</v>
      </c>
      <c r="BH203" s="100">
        <f t="shared" si="32"/>
        <v>0</v>
      </c>
      <c r="BI203" s="100">
        <f t="shared" si="33"/>
        <v>0</v>
      </c>
      <c r="BJ203" s="18" t="s">
        <v>86</v>
      </c>
      <c r="BK203" s="100">
        <f t="shared" si="34"/>
        <v>3737.35</v>
      </c>
      <c r="BL203" s="18" t="s">
        <v>151</v>
      </c>
      <c r="BM203" s="18" t="s">
        <v>434</v>
      </c>
    </row>
    <row r="204" spans="2:65" s="9" customFormat="1" ht="29.85" customHeight="1">
      <c r="B204" s="144"/>
      <c r="C204" s="145"/>
      <c r="D204" s="154" t="s">
        <v>118</v>
      </c>
      <c r="E204" s="154"/>
      <c r="F204" s="154"/>
      <c r="G204" s="154"/>
      <c r="H204" s="154"/>
      <c r="I204" s="154"/>
      <c r="J204" s="154"/>
      <c r="K204" s="154"/>
      <c r="L204" s="154"/>
      <c r="M204" s="154"/>
      <c r="N204" s="228">
        <f>BK204</f>
        <v>4625.88</v>
      </c>
      <c r="O204" s="229"/>
      <c r="P204" s="229"/>
      <c r="Q204" s="229"/>
      <c r="R204" s="147"/>
      <c r="T204" s="148"/>
      <c r="U204" s="145"/>
      <c r="V204" s="145"/>
      <c r="W204" s="149">
        <f>W205</f>
        <v>0</v>
      </c>
      <c r="X204" s="145"/>
      <c r="Y204" s="149">
        <f>Y205</f>
        <v>0</v>
      </c>
      <c r="Z204" s="145"/>
      <c r="AA204" s="150">
        <f>AA205</f>
        <v>0</v>
      </c>
      <c r="AR204" s="151" t="s">
        <v>86</v>
      </c>
      <c r="AT204" s="152" t="s">
        <v>77</v>
      </c>
      <c r="AU204" s="152" t="s">
        <v>86</v>
      </c>
      <c r="AY204" s="151" t="s">
        <v>146</v>
      </c>
      <c r="BK204" s="153">
        <f>BK205</f>
        <v>4625.88</v>
      </c>
    </row>
    <row r="205" spans="2:65" s="1" customFormat="1" ht="25.5" customHeight="1">
      <c r="B205" s="126"/>
      <c r="C205" s="155" t="s">
        <v>435</v>
      </c>
      <c r="D205" s="155" t="s">
        <v>147</v>
      </c>
      <c r="E205" s="156" t="s">
        <v>436</v>
      </c>
      <c r="F205" s="234" t="s">
        <v>437</v>
      </c>
      <c r="G205" s="234"/>
      <c r="H205" s="234"/>
      <c r="I205" s="234"/>
      <c r="J205" s="157" t="s">
        <v>201</v>
      </c>
      <c r="K205" s="158">
        <v>9.5950000000000006</v>
      </c>
      <c r="L205" s="220">
        <v>482.11366250322698</v>
      </c>
      <c r="M205" s="220"/>
      <c r="N205" s="235">
        <f>ROUND(L205*K205,2)</f>
        <v>4625.88</v>
      </c>
      <c r="O205" s="235"/>
      <c r="P205" s="235"/>
      <c r="Q205" s="235"/>
      <c r="R205" s="129"/>
      <c r="T205" s="159" t="s">
        <v>5</v>
      </c>
      <c r="U205" s="42" t="s">
        <v>43</v>
      </c>
      <c r="V205" s="34"/>
      <c r="W205" s="160">
        <f>V205*K205</f>
        <v>0</v>
      </c>
      <c r="X205" s="160">
        <v>0</v>
      </c>
      <c r="Y205" s="160">
        <f>X205*K205</f>
        <v>0</v>
      </c>
      <c r="Z205" s="160">
        <v>0</v>
      </c>
      <c r="AA205" s="161">
        <f>Z205*K205</f>
        <v>0</v>
      </c>
      <c r="AR205" s="18" t="s">
        <v>151</v>
      </c>
      <c r="AT205" s="18" t="s">
        <v>147</v>
      </c>
      <c r="AU205" s="18" t="s">
        <v>102</v>
      </c>
      <c r="AY205" s="18" t="s">
        <v>146</v>
      </c>
      <c r="BE205" s="100">
        <f>IF(U205="základní",N205,0)</f>
        <v>4625.88</v>
      </c>
      <c r="BF205" s="100">
        <f>IF(U205="snížená",N205,0)</f>
        <v>0</v>
      </c>
      <c r="BG205" s="100">
        <f>IF(U205="zákl. přenesená",N205,0)</f>
        <v>0</v>
      </c>
      <c r="BH205" s="100">
        <f>IF(U205="sníž. přenesená",N205,0)</f>
        <v>0</v>
      </c>
      <c r="BI205" s="100">
        <f>IF(U205="nulová",N205,0)</f>
        <v>0</v>
      </c>
      <c r="BJ205" s="18" t="s">
        <v>86</v>
      </c>
      <c r="BK205" s="100">
        <f>ROUND(L205*K205,2)</f>
        <v>4625.88</v>
      </c>
      <c r="BL205" s="18" t="s">
        <v>151</v>
      </c>
      <c r="BM205" s="18" t="s">
        <v>438</v>
      </c>
    </row>
    <row r="206" spans="2:65" s="9" customFormat="1" ht="37.5" customHeight="1">
      <c r="B206" s="144"/>
      <c r="C206" s="145"/>
      <c r="D206" s="146" t="s">
        <v>119</v>
      </c>
      <c r="E206" s="146"/>
      <c r="F206" s="146"/>
      <c r="G206" s="146"/>
      <c r="H206" s="146"/>
      <c r="I206" s="146"/>
      <c r="J206" s="146"/>
      <c r="K206" s="146"/>
      <c r="L206" s="146"/>
      <c r="M206" s="146"/>
      <c r="N206" s="230">
        <f>BK206</f>
        <v>418.37</v>
      </c>
      <c r="O206" s="231"/>
      <c r="P206" s="231"/>
      <c r="Q206" s="231"/>
      <c r="R206" s="147"/>
      <c r="T206" s="148"/>
      <c r="U206" s="145"/>
      <c r="V206" s="145"/>
      <c r="W206" s="149">
        <f>W207</f>
        <v>0</v>
      </c>
      <c r="X206" s="145"/>
      <c r="Y206" s="149">
        <f>Y207</f>
        <v>9.0000000000000006E-5</v>
      </c>
      <c r="Z206" s="145"/>
      <c r="AA206" s="150">
        <f>AA207</f>
        <v>0</v>
      </c>
      <c r="AR206" s="151" t="s">
        <v>102</v>
      </c>
      <c r="AT206" s="152" t="s">
        <v>77</v>
      </c>
      <c r="AU206" s="152" t="s">
        <v>78</v>
      </c>
      <c r="AY206" s="151" t="s">
        <v>146</v>
      </c>
      <c r="BK206" s="153">
        <f>BK207</f>
        <v>418.37</v>
      </c>
    </row>
    <row r="207" spans="2:65" s="9" customFormat="1" ht="19.899999999999999" customHeight="1">
      <c r="B207" s="144"/>
      <c r="C207" s="145"/>
      <c r="D207" s="154" t="s">
        <v>120</v>
      </c>
      <c r="E207" s="154"/>
      <c r="F207" s="154"/>
      <c r="G207" s="154"/>
      <c r="H207" s="154"/>
      <c r="I207" s="154"/>
      <c r="J207" s="154"/>
      <c r="K207" s="154"/>
      <c r="L207" s="154"/>
      <c r="M207" s="154"/>
      <c r="N207" s="226">
        <f>BK207</f>
        <v>418.37</v>
      </c>
      <c r="O207" s="227"/>
      <c r="P207" s="227"/>
      <c r="Q207" s="227"/>
      <c r="R207" s="147"/>
      <c r="T207" s="148"/>
      <c r="U207" s="145"/>
      <c r="V207" s="145"/>
      <c r="W207" s="149">
        <f>SUM(W208:W209)</f>
        <v>0</v>
      </c>
      <c r="X207" s="145"/>
      <c r="Y207" s="149">
        <f>SUM(Y208:Y209)</f>
        <v>9.0000000000000006E-5</v>
      </c>
      <c r="Z207" s="145"/>
      <c r="AA207" s="150">
        <f>SUM(AA208:AA209)</f>
        <v>0</v>
      </c>
      <c r="AR207" s="151" t="s">
        <v>102</v>
      </c>
      <c r="AT207" s="152" t="s">
        <v>77</v>
      </c>
      <c r="AU207" s="152" t="s">
        <v>86</v>
      </c>
      <c r="AY207" s="151" t="s">
        <v>146</v>
      </c>
      <c r="BK207" s="153">
        <f>SUM(BK208:BK209)</f>
        <v>418.37</v>
      </c>
    </row>
    <row r="208" spans="2:65" s="1" customFormat="1" ht="16.5" customHeight="1">
      <c r="B208" s="126"/>
      <c r="C208" s="155" t="s">
        <v>439</v>
      </c>
      <c r="D208" s="155" t="s">
        <v>147</v>
      </c>
      <c r="E208" s="156" t="s">
        <v>440</v>
      </c>
      <c r="F208" s="234" t="s">
        <v>441</v>
      </c>
      <c r="G208" s="234"/>
      <c r="H208" s="234"/>
      <c r="I208" s="234"/>
      <c r="J208" s="157" t="s">
        <v>240</v>
      </c>
      <c r="K208" s="158">
        <v>1</v>
      </c>
      <c r="L208" s="220">
        <v>414.23205882277301</v>
      </c>
      <c r="M208" s="220"/>
      <c r="N208" s="235">
        <f>ROUND(L208*K208,2)</f>
        <v>414.23</v>
      </c>
      <c r="O208" s="235"/>
      <c r="P208" s="235"/>
      <c r="Q208" s="235"/>
      <c r="R208" s="129"/>
      <c r="T208" s="159" t="s">
        <v>5</v>
      </c>
      <c r="U208" s="42" t="s">
        <v>43</v>
      </c>
      <c r="V208" s="34"/>
      <c r="W208" s="160">
        <f>V208*K208</f>
        <v>0</v>
      </c>
      <c r="X208" s="160">
        <v>9.0000000000000006E-5</v>
      </c>
      <c r="Y208" s="160">
        <f>X208*K208</f>
        <v>9.0000000000000006E-5</v>
      </c>
      <c r="Z208" s="160">
        <v>0</v>
      </c>
      <c r="AA208" s="161">
        <f>Z208*K208</f>
        <v>0</v>
      </c>
      <c r="AR208" s="18" t="s">
        <v>210</v>
      </c>
      <c r="AT208" s="18" t="s">
        <v>147</v>
      </c>
      <c r="AU208" s="18" t="s">
        <v>102</v>
      </c>
      <c r="AY208" s="18" t="s">
        <v>146</v>
      </c>
      <c r="BE208" s="100">
        <f>IF(U208="základní",N208,0)</f>
        <v>414.23</v>
      </c>
      <c r="BF208" s="100">
        <f>IF(U208="snížená",N208,0)</f>
        <v>0</v>
      </c>
      <c r="BG208" s="100">
        <f>IF(U208="zákl. přenesená",N208,0)</f>
        <v>0</v>
      </c>
      <c r="BH208" s="100">
        <f>IF(U208="sníž. přenesená",N208,0)</f>
        <v>0</v>
      </c>
      <c r="BI208" s="100">
        <f>IF(U208="nulová",N208,0)</f>
        <v>0</v>
      </c>
      <c r="BJ208" s="18" t="s">
        <v>86</v>
      </c>
      <c r="BK208" s="100">
        <f>ROUND(L208*K208,2)</f>
        <v>414.23</v>
      </c>
      <c r="BL208" s="18" t="s">
        <v>210</v>
      </c>
      <c r="BM208" s="18" t="s">
        <v>442</v>
      </c>
    </row>
    <row r="209" spans="2:65" s="1" customFormat="1" ht="25.5" customHeight="1">
      <c r="B209" s="126"/>
      <c r="C209" s="155" t="s">
        <v>443</v>
      </c>
      <c r="D209" s="155" t="s">
        <v>147</v>
      </c>
      <c r="E209" s="156" t="s">
        <v>444</v>
      </c>
      <c r="F209" s="234" t="s">
        <v>445</v>
      </c>
      <c r="G209" s="234"/>
      <c r="H209" s="234"/>
      <c r="I209" s="234"/>
      <c r="J209" s="157" t="s">
        <v>446</v>
      </c>
      <c r="K209" s="166">
        <v>5.37</v>
      </c>
      <c r="L209" s="220">
        <v>0.77138186000516296</v>
      </c>
      <c r="M209" s="220"/>
      <c r="N209" s="235">
        <f>ROUND(L209*K209,2)</f>
        <v>4.1399999999999997</v>
      </c>
      <c r="O209" s="235"/>
      <c r="P209" s="235"/>
      <c r="Q209" s="235"/>
      <c r="R209" s="129"/>
      <c r="T209" s="159" t="s">
        <v>5</v>
      </c>
      <c r="U209" s="42" t="s">
        <v>43</v>
      </c>
      <c r="V209" s="34"/>
      <c r="W209" s="160">
        <f>V209*K209</f>
        <v>0</v>
      </c>
      <c r="X209" s="160">
        <v>0</v>
      </c>
      <c r="Y209" s="160">
        <f>X209*K209</f>
        <v>0</v>
      </c>
      <c r="Z209" s="160">
        <v>0</v>
      </c>
      <c r="AA209" s="161">
        <f>Z209*K209</f>
        <v>0</v>
      </c>
      <c r="AR209" s="18" t="s">
        <v>210</v>
      </c>
      <c r="AT209" s="18" t="s">
        <v>147</v>
      </c>
      <c r="AU209" s="18" t="s">
        <v>102</v>
      </c>
      <c r="AY209" s="18" t="s">
        <v>146</v>
      </c>
      <c r="BE209" s="100">
        <f>IF(U209="základní",N209,0)</f>
        <v>4.1399999999999997</v>
      </c>
      <c r="BF209" s="100">
        <f>IF(U209="snížená",N209,0)</f>
        <v>0</v>
      </c>
      <c r="BG209" s="100">
        <f>IF(U209="zákl. přenesená",N209,0)</f>
        <v>0</v>
      </c>
      <c r="BH209" s="100">
        <f>IF(U209="sníž. přenesená",N209,0)</f>
        <v>0</v>
      </c>
      <c r="BI209" s="100">
        <f>IF(U209="nulová",N209,0)</f>
        <v>0</v>
      </c>
      <c r="BJ209" s="18" t="s">
        <v>86</v>
      </c>
      <c r="BK209" s="100">
        <f>ROUND(L209*K209,2)</f>
        <v>4.1399999999999997</v>
      </c>
      <c r="BL209" s="18" t="s">
        <v>210</v>
      </c>
      <c r="BM209" s="18" t="s">
        <v>447</v>
      </c>
    </row>
    <row r="210" spans="2:65" s="9" customFormat="1" ht="37.5" customHeight="1">
      <c r="B210" s="144"/>
      <c r="C210" s="145"/>
      <c r="D210" s="146" t="s">
        <v>121</v>
      </c>
      <c r="E210" s="146"/>
      <c r="F210" s="146"/>
      <c r="G210" s="146"/>
      <c r="H210" s="146"/>
      <c r="I210" s="146"/>
      <c r="J210" s="146"/>
      <c r="K210" s="146"/>
      <c r="L210" s="146"/>
      <c r="M210" s="146"/>
      <c r="N210" s="232">
        <f>BK210</f>
        <v>30959.41</v>
      </c>
      <c r="O210" s="233"/>
      <c r="P210" s="233"/>
      <c r="Q210" s="233"/>
      <c r="R210" s="147"/>
      <c r="T210" s="148"/>
      <c r="U210" s="145"/>
      <c r="V210" s="145"/>
      <c r="W210" s="149">
        <f>SUM(W211:W213)</f>
        <v>0</v>
      </c>
      <c r="X210" s="145"/>
      <c r="Y210" s="149">
        <f>SUM(Y211:Y213)</f>
        <v>0</v>
      </c>
      <c r="Z210" s="145"/>
      <c r="AA210" s="150">
        <f>SUM(AA211:AA213)</f>
        <v>0</v>
      </c>
      <c r="AR210" s="151" t="s">
        <v>151</v>
      </c>
      <c r="AT210" s="152" t="s">
        <v>77</v>
      </c>
      <c r="AU210" s="152" t="s">
        <v>78</v>
      </c>
      <c r="AY210" s="151" t="s">
        <v>146</v>
      </c>
      <c r="BK210" s="153">
        <f>SUM(BK211:BK213)</f>
        <v>30959.41</v>
      </c>
    </row>
    <row r="211" spans="2:65" s="1" customFormat="1" ht="25.5" customHeight="1">
      <c r="B211" s="126"/>
      <c r="C211" s="155" t="s">
        <v>448</v>
      </c>
      <c r="D211" s="155" t="s">
        <v>147</v>
      </c>
      <c r="E211" s="156" t="s">
        <v>449</v>
      </c>
      <c r="F211" s="234" t="s">
        <v>450</v>
      </c>
      <c r="G211" s="234"/>
      <c r="H211" s="234"/>
      <c r="I211" s="234"/>
      <c r="J211" s="157" t="s">
        <v>451</v>
      </c>
      <c r="K211" s="158">
        <v>20</v>
      </c>
      <c r="L211" s="220">
        <v>467.45740716312901</v>
      </c>
      <c r="M211" s="220"/>
      <c r="N211" s="235">
        <f>ROUND(L211*K211,2)</f>
        <v>9349.15</v>
      </c>
      <c r="O211" s="235"/>
      <c r="P211" s="235"/>
      <c r="Q211" s="235"/>
      <c r="R211" s="129"/>
      <c r="T211" s="159" t="s">
        <v>5</v>
      </c>
      <c r="U211" s="42" t="s">
        <v>43</v>
      </c>
      <c r="V211" s="34"/>
      <c r="W211" s="160">
        <f>V211*K211</f>
        <v>0</v>
      </c>
      <c r="X211" s="160">
        <v>0</v>
      </c>
      <c r="Y211" s="160">
        <f>X211*K211</f>
        <v>0</v>
      </c>
      <c r="Z211" s="160">
        <v>0</v>
      </c>
      <c r="AA211" s="161">
        <f>Z211*K211</f>
        <v>0</v>
      </c>
      <c r="AR211" s="18" t="s">
        <v>452</v>
      </c>
      <c r="AT211" s="18" t="s">
        <v>147</v>
      </c>
      <c r="AU211" s="18" t="s">
        <v>86</v>
      </c>
      <c r="AY211" s="18" t="s">
        <v>146</v>
      </c>
      <c r="BE211" s="100">
        <f>IF(U211="základní",N211,0)</f>
        <v>9349.15</v>
      </c>
      <c r="BF211" s="100">
        <f>IF(U211="snížená",N211,0)</f>
        <v>0</v>
      </c>
      <c r="BG211" s="100">
        <f>IF(U211="zákl. přenesená",N211,0)</f>
        <v>0</v>
      </c>
      <c r="BH211" s="100">
        <f>IF(U211="sníž. přenesená",N211,0)</f>
        <v>0</v>
      </c>
      <c r="BI211" s="100">
        <f>IF(U211="nulová",N211,0)</f>
        <v>0</v>
      </c>
      <c r="BJ211" s="18" t="s">
        <v>86</v>
      </c>
      <c r="BK211" s="100">
        <f>ROUND(L211*K211,2)</f>
        <v>9349.15</v>
      </c>
      <c r="BL211" s="18" t="s">
        <v>452</v>
      </c>
      <c r="BM211" s="18" t="s">
        <v>453</v>
      </c>
    </row>
    <row r="212" spans="2:65" s="1" customFormat="1" ht="16.5" customHeight="1">
      <c r="B212" s="126"/>
      <c r="C212" s="155" t="s">
        <v>454</v>
      </c>
      <c r="D212" s="155" t="s">
        <v>147</v>
      </c>
      <c r="E212" s="156" t="s">
        <v>455</v>
      </c>
      <c r="F212" s="234" t="s">
        <v>456</v>
      </c>
      <c r="G212" s="234"/>
      <c r="H212" s="234"/>
      <c r="I212" s="234"/>
      <c r="J212" s="157" t="s">
        <v>451</v>
      </c>
      <c r="K212" s="158">
        <v>25</v>
      </c>
      <c r="L212" s="220">
        <v>583.936068023909</v>
      </c>
      <c r="M212" s="220"/>
      <c r="N212" s="235">
        <f>ROUND(L212*K212,2)</f>
        <v>14598.4</v>
      </c>
      <c r="O212" s="235"/>
      <c r="P212" s="235"/>
      <c r="Q212" s="235"/>
      <c r="R212" s="129"/>
      <c r="T212" s="159" t="s">
        <v>5</v>
      </c>
      <c r="U212" s="42" t="s">
        <v>43</v>
      </c>
      <c r="V212" s="34"/>
      <c r="W212" s="160">
        <f>V212*K212</f>
        <v>0</v>
      </c>
      <c r="X212" s="160">
        <v>0</v>
      </c>
      <c r="Y212" s="160">
        <f>X212*K212</f>
        <v>0</v>
      </c>
      <c r="Z212" s="160">
        <v>0</v>
      </c>
      <c r="AA212" s="161">
        <f>Z212*K212</f>
        <v>0</v>
      </c>
      <c r="AR212" s="18" t="s">
        <v>452</v>
      </c>
      <c r="AT212" s="18" t="s">
        <v>147</v>
      </c>
      <c r="AU212" s="18" t="s">
        <v>86</v>
      </c>
      <c r="AY212" s="18" t="s">
        <v>146</v>
      </c>
      <c r="BE212" s="100">
        <f>IF(U212="základní",N212,0)</f>
        <v>14598.4</v>
      </c>
      <c r="BF212" s="100">
        <f>IF(U212="snížená",N212,0)</f>
        <v>0</v>
      </c>
      <c r="BG212" s="100">
        <f>IF(U212="zákl. přenesená",N212,0)</f>
        <v>0</v>
      </c>
      <c r="BH212" s="100">
        <f>IF(U212="sníž. přenesená",N212,0)</f>
        <v>0</v>
      </c>
      <c r="BI212" s="100">
        <f>IF(U212="nulová",N212,0)</f>
        <v>0</v>
      </c>
      <c r="BJ212" s="18" t="s">
        <v>86</v>
      </c>
      <c r="BK212" s="100">
        <f>ROUND(L212*K212,2)</f>
        <v>14598.4</v>
      </c>
      <c r="BL212" s="18" t="s">
        <v>452</v>
      </c>
      <c r="BM212" s="18" t="s">
        <v>457</v>
      </c>
    </row>
    <row r="213" spans="2:65" s="1" customFormat="1" ht="16.5" customHeight="1">
      <c r="B213" s="126"/>
      <c r="C213" s="155" t="s">
        <v>458</v>
      </c>
      <c r="D213" s="155" t="s">
        <v>147</v>
      </c>
      <c r="E213" s="156" t="s">
        <v>459</v>
      </c>
      <c r="F213" s="234" t="s">
        <v>460</v>
      </c>
      <c r="G213" s="234"/>
      <c r="H213" s="234"/>
      <c r="I213" s="234"/>
      <c r="J213" s="157" t="s">
        <v>451</v>
      </c>
      <c r="K213" s="158">
        <v>10</v>
      </c>
      <c r="L213" s="220">
        <v>701.186110744693</v>
      </c>
      <c r="M213" s="220"/>
      <c r="N213" s="235">
        <f>ROUND(L213*K213,2)</f>
        <v>7011.86</v>
      </c>
      <c r="O213" s="235"/>
      <c r="P213" s="235"/>
      <c r="Q213" s="235"/>
      <c r="R213" s="129"/>
      <c r="T213" s="159" t="s">
        <v>5</v>
      </c>
      <c r="U213" s="42" t="s">
        <v>43</v>
      </c>
      <c r="V213" s="34"/>
      <c r="W213" s="160">
        <f>V213*K213</f>
        <v>0</v>
      </c>
      <c r="X213" s="160">
        <v>0</v>
      </c>
      <c r="Y213" s="160">
        <f>X213*K213</f>
        <v>0</v>
      </c>
      <c r="Z213" s="160">
        <v>0</v>
      </c>
      <c r="AA213" s="161">
        <f>Z213*K213</f>
        <v>0</v>
      </c>
      <c r="AR213" s="18" t="s">
        <v>452</v>
      </c>
      <c r="AT213" s="18" t="s">
        <v>147</v>
      </c>
      <c r="AU213" s="18" t="s">
        <v>86</v>
      </c>
      <c r="AY213" s="18" t="s">
        <v>146</v>
      </c>
      <c r="BE213" s="100">
        <f>IF(U213="základní",N213,0)</f>
        <v>7011.86</v>
      </c>
      <c r="BF213" s="100">
        <f>IF(U213="snížená",N213,0)</f>
        <v>0</v>
      </c>
      <c r="BG213" s="100">
        <f>IF(U213="zákl. přenesená",N213,0)</f>
        <v>0</v>
      </c>
      <c r="BH213" s="100">
        <f>IF(U213="sníž. přenesená",N213,0)</f>
        <v>0</v>
      </c>
      <c r="BI213" s="100">
        <f>IF(U213="nulová",N213,0)</f>
        <v>0</v>
      </c>
      <c r="BJ213" s="18" t="s">
        <v>86</v>
      </c>
      <c r="BK213" s="100">
        <f>ROUND(L213*K213,2)</f>
        <v>7011.86</v>
      </c>
      <c r="BL213" s="18" t="s">
        <v>452</v>
      </c>
      <c r="BM213" s="18" t="s">
        <v>461</v>
      </c>
    </row>
    <row r="214" spans="2:65" s="1" customFormat="1" ht="49.9" customHeight="1">
      <c r="B214" s="33"/>
      <c r="C214" s="34"/>
      <c r="D214" s="146" t="s">
        <v>462</v>
      </c>
      <c r="E214" s="34"/>
      <c r="F214" s="34"/>
      <c r="G214" s="34"/>
      <c r="H214" s="34"/>
      <c r="I214" s="34"/>
      <c r="J214" s="34"/>
      <c r="K214" s="34"/>
      <c r="L214" s="34"/>
      <c r="M214" s="34"/>
      <c r="N214" s="232">
        <f>BK214</f>
        <v>0</v>
      </c>
      <c r="O214" s="233"/>
      <c r="P214" s="233"/>
      <c r="Q214" s="233"/>
      <c r="R214" s="35"/>
      <c r="T214" s="167"/>
      <c r="U214" s="34"/>
      <c r="V214" s="34"/>
      <c r="W214" s="34"/>
      <c r="X214" s="34"/>
      <c r="Y214" s="34"/>
      <c r="Z214" s="34"/>
      <c r="AA214" s="72"/>
      <c r="AT214" s="18" t="s">
        <v>77</v>
      </c>
      <c r="AU214" s="18" t="s">
        <v>78</v>
      </c>
      <c r="AY214" s="18" t="s">
        <v>463</v>
      </c>
      <c r="BK214" s="100">
        <f>SUM(BK215:BK217)</f>
        <v>0</v>
      </c>
    </row>
    <row r="215" spans="2:65" s="1" customFormat="1" ht="22.35" customHeight="1">
      <c r="B215" s="33"/>
      <c r="C215" s="168" t="s">
        <v>5</v>
      </c>
      <c r="D215" s="168" t="s">
        <v>147</v>
      </c>
      <c r="E215" s="169" t="s">
        <v>5</v>
      </c>
      <c r="F215" s="219" t="s">
        <v>5</v>
      </c>
      <c r="G215" s="219"/>
      <c r="H215" s="219"/>
      <c r="I215" s="219"/>
      <c r="J215" s="170" t="s">
        <v>5</v>
      </c>
      <c r="K215" s="166"/>
      <c r="L215" s="220"/>
      <c r="M215" s="221"/>
      <c r="N215" s="221">
        <f>BK215</f>
        <v>0</v>
      </c>
      <c r="O215" s="221"/>
      <c r="P215" s="221"/>
      <c r="Q215" s="221"/>
      <c r="R215" s="35"/>
      <c r="T215" s="159" t="s">
        <v>5</v>
      </c>
      <c r="U215" s="171" t="s">
        <v>43</v>
      </c>
      <c r="V215" s="34"/>
      <c r="W215" s="34"/>
      <c r="X215" s="34"/>
      <c r="Y215" s="34"/>
      <c r="Z215" s="34"/>
      <c r="AA215" s="72"/>
      <c r="AT215" s="18" t="s">
        <v>463</v>
      </c>
      <c r="AU215" s="18" t="s">
        <v>86</v>
      </c>
      <c r="AY215" s="18" t="s">
        <v>463</v>
      </c>
      <c r="BE215" s="100">
        <f>IF(U215="základní",N215,0)</f>
        <v>0</v>
      </c>
      <c r="BF215" s="100">
        <f>IF(U215="snížená",N215,0)</f>
        <v>0</v>
      </c>
      <c r="BG215" s="100">
        <f>IF(U215="zákl. přenesená",N215,0)</f>
        <v>0</v>
      </c>
      <c r="BH215" s="100">
        <f>IF(U215="sníž. přenesená",N215,0)</f>
        <v>0</v>
      </c>
      <c r="BI215" s="100">
        <f>IF(U215="nulová",N215,0)</f>
        <v>0</v>
      </c>
      <c r="BJ215" s="18" t="s">
        <v>86</v>
      </c>
      <c r="BK215" s="100">
        <f>L215*K215</f>
        <v>0</v>
      </c>
    </row>
    <row r="216" spans="2:65" s="1" customFormat="1" ht="22.35" customHeight="1">
      <c r="B216" s="33"/>
      <c r="C216" s="168" t="s">
        <v>5</v>
      </c>
      <c r="D216" s="168" t="s">
        <v>147</v>
      </c>
      <c r="E216" s="169" t="s">
        <v>5</v>
      </c>
      <c r="F216" s="219" t="s">
        <v>5</v>
      </c>
      <c r="G216" s="219"/>
      <c r="H216" s="219"/>
      <c r="I216" s="219"/>
      <c r="J216" s="170" t="s">
        <v>5</v>
      </c>
      <c r="K216" s="166"/>
      <c r="L216" s="220"/>
      <c r="M216" s="221"/>
      <c r="N216" s="221">
        <f>BK216</f>
        <v>0</v>
      </c>
      <c r="O216" s="221"/>
      <c r="P216" s="221"/>
      <c r="Q216" s="221"/>
      <c r="R216" s="35"/>
      <c r="T216" s="159" t="s">
        <v>5</v>
      </c>
      <c r="U216" s="171" t="s">
        <v>43</v>
      </c>
      <c r="V216" s="34"/>
      <c r="W216" s="34"/>
      <c r="X216" s="34"/>
      <c r="Y216" s="34"/>
      <c r="Z216" s="34"/>
      <c r="AA216" s="72"/>
      <c r="AT216" s="18" t="s">
        <v>463</v>
      </c>
      <c r="AU216" s="18" t="s">
        <v>86</v>
      </c>
      <c r="AY216" s="18" t="s">
        <v>463</v>
      </c>
      <c r="BE216" s="100">
        <f>IF(U216="základní",N216,0)</f>
        <v>0</v>
      </c>
      <c r="BF216" s="100">
        <f>IF(U216="snížená",N216,0)</f>
        <v>0</v>
      </c>
      <c r="BG216" s="100">
        <f>IF(U216="zákl. přenesená",N216,0)</f>
        <v>0</v>
      </c>
      <c r="BH216" s="100">
        <f>IF(U216="sníž. přenesená",N216,0)</f>
        <v>0</v>
      </c>
      <c r="BI216" s="100">
        <f>IF(U216="nulová",N216,0)</f>
        <v>0</v>
      </c>
      <c r="BJ216" s="18" t="s">
        <v>86</v>
      </c>
      <c r="BK216" s="100">
        <f>L216*K216</f>
        <v>0</v>
      </c>
    </row>
    <row r="217" spans="2:65" s="1" customFormat="1" ht="22.35" customHeight="1">
      <c r="B217" s="33"/>
      <c r="C217" s="168" t="s">
        <v>5</v>
      </c>
      <c r="D217" s="168" t="s">
        <v>147</v>
      </c>
      <c r="E217" s="169" t="s">
        <v>5</v>
      </c>
      <c r="F217" s="219" t="s">
        <v>5</v>
      </c>
      <c r="G217" s="219"/>
      <c r="H217" s="219"/>
      <c r="I217" s="219"/>
      <c r="J217" s="170" t="s">
        <v>5</v>
      </c>
      <c r="K217" s="166"/>
      <c r="L217" s="220"/>
      <c r="M217" s="221"/>
      <c r="N217" s="221">
        <f>BK217</f>
        <v>0</v>
      </c>
      <c r="O217" s="221"/>
      <c r="P217" s="221"/>
      <c r="Q217" s="221"/>
      <c r="R217" s="35"/>
      <c r="T217" s="159" t="s">
        <v>5</v>
      </c>
      <c r="U217" s="171" t="s">
        <v>43</v>
      </c>
      <c r="V217" s="54"/>
      <c r="W217" s="54"/>
      <c r="X217" s="54"/>
      <c r="Y217" s="54"/>
      <c r="Z217" s="54"/>
      <c r="AA217" s="56"/>
      <c r="AT217" s="18" t="s">
        <v>463</v>
      </c>
      <c r="AU217" s="18" t="s">
        <v>86</v>
      </c>
      <c r="AY217" s="18" t="s">
        <v>463</v>
      </c>
      <c r="BE217" s="100">
        <f>IF(U217="základní",N217,0)</f>
        <v>0</v>
      </c>
      <c r="BF217" s="100">
        <f>IF(U217="snížená",N217,0)</f>
        <v>0</v>
      </c>
      <c r="BG217" s="100">
        <f>IF(U217="zákl. přenesená",N217,0)</f>
        <v>0</v>
      </c>
      <c r="BH217" s="100">
        <f>IF(U217="sníž. přenesená",N217,0)</f>
        <v>0</v>
      </c>
      <c r="BI217" s="100">
        <f>IF(U217="nulová",N217,0)</f>
        <v>0</v>
      </c>
      <c r="BJ217" s="18" t="s">
        <v>86</v>
      </c>
      <c r="BK217" s="100">
        <f>L217*K217</f>
        <v>0</v>
      </c>
    </row>
    <row r="218" spans="2:65" s="1" customFormat="1" ht="6.95" customHeight="1">
      <c r="B218" s="57"/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  <c r="N218" s="58"/>
      <c r="O218" s="58"/>
      <c r="P218" s="58"/>
      <c r="Q218" s="58"/>
      <c r="R218" s="59"/>
    </row>
  </sheetData>
  <mergeCells count="325"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N88:Q88"/>
    <mergeCell ref="N89:Q89"/>
    <mergeCell ref="N90:Q90"/>
    <mergeCell ref="N91:Q91"/>
    <mergeCell ref="N92:Q92"/>
    <mergeCell ref="F79:P79"/>
    <mergeCell ref="M81:P81"/>
    <mergeCell ref="M83:Q83"/>
    <mergeCell ref="M84:Q84"/>
    <mergeCell ref="C86:G86"/>
    <mergeCell ref="N86:Q86"/>
    <mergeCell ref="N98:Q98"/>
    <mergeCell ref="N99:Q99"/>
    <mergeCell ref="N101:Q101"/>
    <mergeCell ref="D102:H102"/>
    <mergeCell ref="N102:Q102"/>
    <mergeCell ref="N93:Q93"/>
    <mergeCell ref="N94:Q94"/>
    <mergeCell ref="N95:Q95"/>
    <mergeCell ref="N96:Q96"/>
    <mergeCell ref="N97:Q97"/>
    <mergeCell ref="D106:H106"/>
    <mergeCell ref="N106:Q106"/>
    <mergeCell ref="N107:Q107"/>
    <mergeCell ref="L109:Q109"/>
    <mergeCell ref="C115:Q115"/>
    <mergeCell ref="D103:H103"/>
    <mergeCell ref="N103:Q103"/>
    <mergeCell ref="D104:H104"/>
    <mergeCell ref="N104:Q104"/>
    <mergeCell ref="D105:H105"/>
    <mergeCell ref="N105:Q105"/>
    <mergeCell ref="F125:I125"/>
    <mergeCell ref="L125:M125"/>
    <mergeCell ref="N125:Q125"/>
    <mergeCell ref="F129:I129"/>
    <mergeCell ref="L129:M129"/>
    <mergeCell ref="N129:Q129"/>
    <mergeCell ref="F117:P117"/>
    <mergeCell ref="F118:P118"/>
    <mergeCell ref="M120:P120"/>
    <mergeCell ref="M122:Q122"/>
    <mergeCell ref="M123:Q123"/>
    <mergeCell ref="F132:I132"/>
    <mergeCell ref="L132:M132"/>
    <mergeCell ref="N132:Q132"/>
    <mergeCell ref="F133:I133"/>
    <mergeCell ref="L133:M133"/>
    <mergeCell ref="N133:Q133"/>
    <mergeCell ref="F130:I130"/>
    <mergeCell ref="L130:M130"/>
    <mergeCell ref="N130:Q130"/>
    <mergeCell ref="F131:I131"/>
    <mergeCell ref="L131:M131"/>
    <mergeCell ref="N131:Q131"/>
    <mergeCell ref="F136:I136"/>
    <mergeCell ref="L136:M136"/>
    <mergeCell ref="N136:Q136"/>
    <mergeCell ref="F137:I137"/>
    <mergeCell ref="L137:M137"/>
    <mergeCell ref="N137:Q137"/>
    <mergeCell ref="F134:I134"/>
    <mergeCell ref="L134:M134"/>
    <mergeCell ref="N134:Q134"/>
    <mergeCell ref="F135:I135"/>
    <mergeCell ref="L135:M135"/>
    <mergeCell ref="N135:Q135"/>
    <mergeCell ref="F140:I140"/>
    <mergeCell ref="L140:M140"/>
    <mergeCell ref="N140:Q140"/>
    <mergeCell ref="F141:I141"/>
    <mergeCell ref="L141:M141"/>
    <mergeCell ref="N141:Q141"/>
    <mergeCell ref="F138:I138"/>
    <mergeCell ref="L138:M138"/>
    <mergeCell ref="N138:Q138"/>
    <mergeCell ref="F139:I139"/>
    <mergeCell ref="L139:M139"/>
    <mergeCell ref="N139:Q139"/>
    <mergeCell ref="F144:I144"/>
    <mergeCell ref="L144:M144"/>
    <mergeCell ref="N144:Q144"/>
    <mergeCell ref="F145:I145"/>
    <mergeCell ref="L145:M145"/>
    <mergeCell ref="N145:Q145"/>
    <mergeCell ref="F142:I142"/>
    <mergeCell ref="L142:M142"/>
    <mergeCell ref="N142:Q142"/>
    <mergeCell ref="F143:I143"/>
    <mergeCell ref="L143:M143"/>
    <mergeCell ref="N143:Q143"/>
    <mergeCell ref="F150:I150"/>
    <mergeCell ref="L150:M150"/>
    <mergeCell ref="N150:Q150"/>
    <mergeCell ref="F152:I152"/>
    <mergeCell ref="L152:M152"/>
    <mergeCell ref="N152:Q152"/>
    <mergeCell ref="F147:I147"/>
    <mergeCell ref="L147:M147"/>
    <mergeCell ref="N147:Q147"/>
    <mergeCell ref="F149:I149"/>
    <mergeCell ref="L149:M149"/>
    <mergeCell ref="N149:Q149"/>
    <mergeCell ref="F156:I156"/>
    <mergeCell ref="L156:M156"/>
    <mergeCell ref="N156:Q156"/>
    <mergeCell ref="F157:I157"/>
    <mergeCell ref="L157:M157"/>
    <mergeCell ref="N157:Q157"/>
    <mergeCell ref="F153:I153"/>
    <mergeCell ref="L153:M153"/>
    <mergeCell ref="N153:Q153"/>
    <mergeCell ref="F155:I155"/>
    <mergeCell ref="L155:M155"/>
    <mergeCell ref="N155:Q155"/>
    <mergeCell ref="F160:I160"/>
    <mergeCell ref="L160:M160"/>
    <mergeCell ref="N160:Q160"/>
    <mergeCell ref="F161:I161"/>
    <mergeCell ref="L161:M161"/>
    <mergeCell ref="N161:Q161"/>
    <mergeCell ref="F158:I158"/>
    <mergeCell ref="L158:M158"/>
    <mergeCell ref="N158:Q158"/>
    <mergeCell ref="F159:I159"/>
    <mergeCell ref="L159:M159"/>
    <mergeCell ref="N159:Q159"/>
    <mergeCell ref="F164:I164"/>
    <mergeCell ref="L164:M164"/>
    <mergeCell ref="N164:Q164"/>
    <mergeCell ref="F165:I165"/>
    <mergeCell ref="L165:M165"/>
    <mergeCell ref="N165:Q165"/>
    <mergeCell ref="F162:I162"/>
    <mergeCell ref="L162:M162"/>
    <mergeCell ref="N162:Q162"/>
    <mergeCell ref="F163:I163"/>
    <mergeCell ref="L163:M163"/>
    <mergeCell ref="N163:Q163"/>
    <mergeCell ref="F168:I168"/>
    <mergeCell ref="L168:M168"/>
    <mergeCell ref="N168:Q168"/>
    <mergeCell ref="F169:I169"/>
    <mergeCell ref="L169:M169"/>
    <mergeCell ref="N169:Q169"/>
    <mergeCell ref="F166:I166"/>
    <mergeCell ref="L166:M166"/>
    <mergeCell ref="N166:Q166"/>
    <mergeCell ref="F167:I167"/>
    <mergeCell ref="L167:M167"/>
    <mergeCell ref="N167:Q167"/>
    <mergeCell ref="F172:I172"/>
    <mergeCell ref="L172:M172"/>
    <mergeCell ref="N172:Q172"/>
    <mergeCell ref="F173:I173"/>
    <mergeCell ref="L173:M173"/>
    <mergeCell ref="N173:Q173"/>
    <mergeCell ref="F170:I170"/>
    <mergeCell ref="L170:M170"/>
    <mergeCell ref="N170:Q170"/>
    <mergeCell ref="F171:I171"/>
    <mergeCell ref="L171:M171"/>
    <mergeCell ref="N171:Q171"/>
    <mergeCell ref="F176:I176"/>
    <mergeCell ref="L176:M176"/>
    <mergeCell ref="N176:Q176"/>
    <mergeCell ref="F177:I177"/>
    <mergeCell ref="L177:M177"/>
    <mergeCell ref="N177:Q177"/>
    <mergeCell ref="F174:I174"/>
    <mergeCell ref="L174:M174"/>
    <mergeCell ref="N174:Q174"/>
    <mergeCell ref="F175:I175"/>
    <mergeCell ref="L175:M175"/>
    <mergeCell ref="N175:Q175"/>
    <mergeCell ref="F180:I180"/>
    <mergeCell ref="L180:M180"/>
    <mergeCell ref="N180:Q180"/>
    <mergeCell ref="F181:I181"/>
    <mergeCell ref="L181:M181"/>
    <mergeCell ref="N181:Q181"/>
    <mergeCell ref="F178:I178"/>
    <mergeCell ref="L178:M178"/>
    <mergeCell ref="N178:Q178"/>
    <mergeCell ref="F179:I179"/>
    <mergeCell ref="L179:M179"/>
    <mergeCell ref="N179:Q179"/>
    <mergeCell ref="F184:I184"/>
    <mergeCell ref="L184:M184"/>
    <mergeCell ref="N184:Q184"/>
    <mergeCell ref="F185:I185"/>
    <mergeCell ref="L185:M185"/>
    <mergeCell ref="N185:Q185"/>
    <mergeCell ref="F182:I182"/>
    <mergeCell ref="L182:M182"/>
    <mergeCell ref="N182:Q182"/>
    <mergeCell ref="F183:I183"/>
    <mergeCell ref="L183:M183"/>
    <mergeCell ref="N183:Q183"/>
    <mergeCell ref="F188:I188"/>
    <mergeCell ref="L188:M188"/>
    <mergeCell ref="N188:Q188"/>
    <mergeCell ref="F189:I189"/>
    <mergeCell ref="L189:M189"/>
    <mergeCell ref="N189:Q189"/>
    <mergeCell ref="F186:I186"/>
    <mergeCell ref="L186:M186"/>
    <mergeCell ref="N186:Q186"/>
    <mergeCell ref="F187:I187"/>
    <mergeCell ref="L187:M187"/>
    <mergeCell ref="N187:Q187"/>
    <mergeCell ref="F192:I192"/>
    <mergeCell ref="L192:M192"/>
    <mergeCell ref="N192:Q192"/>
    <mergeCell ref="F193:I193"/>
    <mergeCell ref="L193:M193"/>
    <mergeCell ref="N193:Q193"/>
    <mergeCell ref="F190:I190"/>
    <mergeCell ref="L190:M190"/>
    <mergeCell ref="N190:Q190"/>
    <mergeCell ref="F191:I191"/>
    <mergeCell ref="L191:M191"/>
    <mergeCell ref="N191:Q191"/>
    <mergeCell ref="F196:I196"/>
    <mergeCell ref="L196:M196"/>
    <mergeCell ref="N196:Q196"/>
    <mergeCell ref="F197:I197"/>
    <mergeCell ref="L197:M197"/>
    <mergeCell ref="N197:Q197"/>
    <mergeCell ref="F194:I194"/>
    <mergeCell ref="L194:M194"/>
    <mergeCell ref="N194:Q194"/>
    <mergeCell ref="F195:I195"/>
    <mergeCell ref="L195:M195"/>
    <mergeCell ref="N195:Q195"/>
    <mergeCell ref="F200:I200"/>
    <mergeCell ref="L200:M200"/>
    <mergeCell ref="N200:Q200"/>
    <mergeCell ref="F201:I201"/>
    <mergeCell ref="L201:M201"/>
    <mergeCell ref="N201:Q201"/>
    <mergeCell ref="F198:I198"/>
    <mergeCell ref="L198:M198"/>
    <mergeCell ref="N198:Q198"/>
    <mergeCell ref="F199:I199"/>
    <mergeCell ref="L199:M199"/>
    <mergeCell ref="N199:Q199"/>
    <mergeCell ref="F205:I205"/>
    <mergeCell ref="L205:M205"/>
    <mergeCell ref="N205:Q205"/>
    <mergeCell ref="F208:I208"/>
    <mergeCell ref="L208:M208"/>
    <mergeCell ref="N208:Q208"/>
    <mergeCell ref="F202:I202"/>
    <mergeCell ref="L202:M202"/>
    <mergeCell ref="N202:Q202"/>
    <mergeCell ref="F203:I203"/>
    <mergeCell ref="L203:M203"/>
    <mergeCell ref="N203:Q203"/>
    <mergeCell ref="L212:M212"/>
    <mergeCell ref="N212:Q212"/>
    <mergeCell ref="F213:I213"/>
    <mergeCell ref="L213:M213"/>
    <mergeCell ref="N213:Q213"/>
    <mergeCell ref="F209:I209"/>
    <mergeCell ref="L209:M209"/>
    <mergeCell ref="N209:Q209"/>
    <mergeCell ref="F211:I211"/>
    <mergeCell ref="L211:M211"/>
    <mergeCell ref="N211:Q211"/>
    <mergeCell ref="H1:K1"/>
    <mergeCell ref="S2:AC2"/>
    <mergeCell ref="F217:I217"/>
    <mergeCell ref="L217:M217"/>
    <mergeCell ref="N217:Q217"/>
    <mergeCell ref="N126:Q126"/>
    <mergeCell ref="N127:Q127"/>
    <mergeCell ref="N128:Q128"/>
    <mergeCell ref="N146:Q146"/>
    <mergeCell ref="N148:Q148"/>
    <mergeCell ref="N151:Q151"/>
    <mergeCell ref="N154:Q154"/>
    <mergeCell ref="N204:Q204"/>
    <mergeCell ref="N206:Q206"/>
    <mergeCell ref="N207:Q207"/>
    <mergeCell ref="N210:Q210"/>
    <mergeCell ref="N214:Q214"/>
    <mergeCell ref="F215:I215"/>
    <mergeCell ref="L215:M215"/>
    <mergeCell ref="N215:Q215"/>
    <mergeCell ref="F216:I216"/>
    <mergeCell ref="L216:M216"/>
    <mergeCell ref="N216:Q216"/>
    <mergeCell ref="F212:I212"/>
  </mergeCells>
  <dataValidations count="2">
    <dataValidation type="list" allowBlank="1" showInputMessage="1" showErrorMessage="1" error="Povoleny jsou hodnoty K, M." sqref="D215:D218">
      <formula1>"K, M"</formula1>
    </dataValidation>
    <dataValidation type="list" allowBlank="1" showInputMessage="1" showErrorMessage="1" error="Povoleny jsou hodnoty základní, snížená, zákl. přenesená, sníž. přenesená, nulová." sqref="U215:U218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SO06.1 - VODOVODNÍ ŘAD</vt:lpstr>
      <vt:lpstr>'Rekapitulace stavby'!Názvy_tisku</vt:lpstr>
      <vt:lpstr>'SO06.1 - VODOVODNÍ ŘAD'!Názvy_tisku</vt:lpstr>
      <vt:lpstr>'Rekapitulace stavby'!Oblast_tisku</vt:lpstr>
      <vt:lpstr>'SO06.1 - VODOVODNÍ ŘAD'!Oblast_tisku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pcgnida\Petr</dc:creator>
  <cp:lastModifiedBy>m.grenar</cp:lastModifiedBy>
  <dcterms:created xsi:type="dcterms:W3CDTF">2018-10-11T13:10:02Z</dcterms:created>
  <dcterms:modified xsi:type="dcterms:W3CDTF">2018-10-11T11:30:58Z</dcterms:modified>
</cp:coreProperties>
</file>